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35" i="1" l="1"/>
  <c r="G34" i="1"/>
  <c r="I34" i="1" s="1"/>
  <c r="F32" i="1"/>
  <c r="F31" i="1"/>
  <c r="M29" i="1"/>
  <c r="F20" i="1"/>
  <c r="F19" i="1"/>
  <c r="G23" i="1"/>
  <c r="M17" i="1" s="1"/>
  <c r="G22" i="1"/>
  <c r="I22" i="1" s="1"/>
  <c r="I11" i="1"/>
  <c r="G17" i="1" s="1"/>
  <c r="K17" i="1" s="1"/>
  <c r="L28" i="1" l="1"/>
  <c r="L16" i="1"/>
  <c r="M28" i="1"/>
  <c r="G16" i="1"/>
  <c r="K16" i="1" s="1"/>
  <c r="G27" i="1"/>
  <c r="K27" i="1" s="1"/>
  <c r="G15" i="1"/>
  <c r="K15" i="1" s="1"/>
  <c r="G28" i="1"/>
  <c r="K28" i="1" s="1"/>
  <c r="G29" i="1"/>
  <c r="K29" i="1" s="1"/>
  <c r="M16" i="1"/>
  <c r="K33" i="1" l="1"/>
  <c r="Q26" i="1"/>
  <c r="M33" i="1" l="1"/>
  <c r="M32" i="1"/>
  <c r="L33" i="1"/>
  <c r="K31" i="1"/>
  <c r="L32" i="1"/>
  <c r="K32" i="1"/>
  <c r="M31" i="1"/>
  <c r="L31" i="1"/>
  <c r="T26" i="1"/>
  <c r="T28" i="1" s="1"/>
  <c r="T30" i="1"/>
  <c r="W26" i="1"/>
  <c r="K20" i="1"/>
  <c r="M21" i="1"/>
  <c r="K19" i="1"/>
  <c r="M19" i="1"/>
  <c r="L20" i="1"/>
  <c r="L21" i="1"/>
  <c r="L19" i="1"/>
  <c r="Q14" i="1"/>
  <c r="W14" i="1" s="1"/>
  <c r="M20" i="1"/>
  <c r="K21" i="1"/>
  <c r="T14" i="1" l="1"/>
  <c r="T16" i="1" s="1"/>
  <c r="T18" i="1"/>
</calcChain>
</file>

<file path=xl/sharedStrings.xml><?xml version="1.0" encoding="utf-8"?>
<sst xmlns="http://schemas.openxmlformats.org/spreadsheetml/2006/main" count="79" uniqueCount="43">
  <si>
    <t>en</t>
  </si>
  <si>
    <t>in</t>
  </si>
  <si>
    <t>k</t>
  </si>
  <si>
    <t>T</t>
  </si>
  <si>
    <t>J/K</t>
  </si>
  <si>
    <t>nV/sqrtHz</t>
  </si>
  <si>
    <t>Ri</t>
  </si>
  <si>
    <t>Rf</t>
  </si>
  <si>
    <t>Gni</t>
  </si>
  <si>
    <t>Gi</t>
  </si>
  <si>
    <t>K</t>
  </si>
  <si>
    <t>4kT</t>
  </si>
  <si>
    <t>J</t>
  </si>
  <si>
    <t>sqrt 4ktR</t>
  </si>
  <si>
    <t>V/sqrtHz</t>
  </si>
  <si>
    <t>A/sqrtHz</t>
  </si>
  <si>
    <t>resistor noise</t>
  </si>
  <si>
    <t>voltage noise</t>
  </si>
  <si>
    <t>current noise</t>
  </si>
  <si>
    <t>Total</t>
  </si>
  <si>
    <t>dB</t>
  </si>
  <si>
    <t>Sapphire</t>
  </si>
  <si>
    <t>sAp VI</t>
  </si>
  <si>
    <t>Noninverting op amp noise analysis</t>
  </si>
  <si>
    <t>inverting input resistor</t>
  </si>
  <si>
    <t>feedback resistor</t>
  </si>
  <si>
    <t>non-inverting gain</t>
  </si>
  <si>
    <t>inverting gain</t>
  </si>
  <si>
    <t>current noise density</t>
  </si>
  <si>
    <t>voltage noise density</t>
  </si>
  <si>
    <t>RJM Audio</t>
  </si>
  <si>
    <t>h/t http://www.simonbramble.co.uk/techarticles/op_amp_noise/op_amp_noise.htm</t>
  </si>
  <si>
    <t>NJM 4556</t>
  </si>
  <si>
    <t>OPA134</t>
  </si>
  <si>
    <t>bandwidth</t>
  </si>
  <si>
    <t>uV rms (output noise)</t>
  </si>
  <si>
    <t>*note sAp VI is about 3 dB lower with 16 ohm headphones, due to voltage divider from 10 ohm output series resistance</t>
  </si>
  <si>
    <t>Rni*</t>
  </si>
  <si>
    <t>non-inverting input resistor</t>
  </si>
  <si>
    <t>nV/sqrtHz (input referred)</t>
  </si>
  <si>
    <t>* true source resistance depends on position of volume control and output impedance of driving source. Typical value shown for 20-50k pot at normal listening level.</t>
  </si>
  <si>
    <t>R equiv.</t>
  </si>
  <si>
    <t>ohms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</si>
</sst>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1" fontId="0" fillId="0" borderId="0" xfId="0" applyNumberFormat="1"/>
    <xf numFmtId="0" fontId="0" fillId="0" borderId="0" xfId="0" applyNumberFormat="1"/>
    <xf numFmtId="11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1" fontId="0" fillId="0" borderId="4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11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1" fontId="0" fillId="0" borderId="2" xfId="0" applyNumberFormat="1" applyBorder="1" applyAlignment="1">
      <alignment horizontal="center"/>
    </xf>
    <xf numFmtId="11" fontId="0" fillId="0" borderId="3" xfId="0" applyNumberFormat="1" applyBorder="1" applyAlignment="1">
      <alignment horizontal="center"/>
    </xf>
    <xf numFmtId="11" fontId="0" fillId="0" borderId="0" xfId="0" applyNumberFormat="1" applyBorder="1" applyAlignment="1">
      <alignment horizontal="center"/>
    </xf>
    <xf numFmtId="11" fontId="0" fillId="0" borderId="5" xfId="0" applyNumberFormat="1" applyBorder="1" applyAlignment="1">
      <alignment horizontal="center"/>
    </xf>
    <xf numFmtId="11" fontId="0" fillId="0" borderId="7" xfId="0" applyNumberFormat="1" applyBorder="1" applyAlignment="1">
      <alignment horizontal="center"/>
    </xf>
    <xf numFmtId="11" fontId="0" fillId="0" borderId="8" xfId="0" applyNumberFormat="1" applyBorder="1" applyAlignment="1">
      <alignment horizontal="center"/>
    </xf>
    <xf numFmtId="0" fontId="2" fillId="0" borderId="0" xfId="0" applyNumberFormat="1" applyFont="1"/>
    <xf numFmtId="0" fontId="1" fillId="0" borderId="0" xfId="0" applyFont="1"/>
    <xf numFmtId="0" fontId="3" fillId="0" borderId="0" xfId="0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Y55"/>
  <sheetViews>
    <sheetView tabSelected="1" workbookViewId="0">
      <selection activeCell="D4" sqref="D4"/>
    </sheetView>
  </sheetViews>
  <sheetFormatPr defaultRowHeight="15" x14ac:dyDescent="0.25"/>
  <cols>
    <col min="5" max="5" width="26.42578125" bestFit="1" customWidth="1"/>
    <col min="7" max="7" width="12" bestFit="1" customWidth="1"/>
    <col min="9" max="9" width="11" bestFit="1" customWidth="1"/>
    <col min="11" max="11" width="13.140625" bestFit="1" customWidth="1"/>
    <col min="12" max="12" width="12.85546875" bestFit="1" customWidth="1"/>
    <col min="13" max="13" width="12.7109375" bestFit="1" customWidth="1"/>
    <col min="16" max="16" width="12" bestFit="1" customWidth="1"/>
    <col min="20" max="20" width="9.140625" style="2"/>
  </cols>
  <sheetData>
    <row r="4" spans="2:24" x14ac:dyDescent="0.25">
      <c r="D4" t="s">
        <v>23</v>
      </c>
    </row>
    <row r="5" spans="2:24" x14ac:dyDescent="0.25">
      <c r="D5" t="s">
        <v>30</v>
      </c>
    </row>
    <row r="6" spans="2:24" x14ac:dyDescent="0.25">
      <c r="D6" t="s">
        <v>31</v>
      </c>
    </row>
    <row r="9" spans="2:24" x14ac:dyDescent="0.25">
      <c r="H9" t="s">
        <v>2</v>
      </c>
      <c r="I9">
        <v>1.3804983486E-23</v>
      </c>
      <c r="J9" t="s">
        <v>4</v>
      </c>
    </row>
    <row r="10" spans="2:24" x14ac:dyDescent="0.25">
      <c r="H10" t="s">
        <v>3</v>
      </c>
      <c r="I10">
        <v>300</v>
      </c>
      <c r="J10" t="s">
        <v>10</v>
      </c>
    </row>
    <row r="11" spans="2:24" x14ac:dyDescent="0.25">
      <c r="H11" t="s">
        <v>11</v>
      </c>
      <c r="I11">
        <f>4*I9*I10</f>
        <v>1.6565980183199999E-20</v>
      </c>
      <c r="J11" t="s">
        <v>12</v>
      </c>
    </row>
    <row r="13" spans="2:24" x14ac:dyDescent="0.25">
      <c r="B13" t="s">
        <v>22</v>
      </c>
    </row>
    <row r="14" spans="2:24" x14ac:dyDescent="0.25">
      <c r="B14" t="s">
        <v>32</v>
      </c>
      <c r="G14" t="s">
        <v>13</v>
      </c>
      <c r="K14" t="s">
        <v>16</v>
      </c>
      <c r="L14" t="s">
        <v>17</v>
      </c>
      <c r="M14" t="s">
        <v>18</v>
      </c>
      <c r="P14" t="s">
        <v>19</v>
      </c>
      <c r="Q14" s="1">
        <f>SQRT(SUM(K15:M17))</f>
        <v>9.5538184136764915E-8</v>
      </c>
      <c r="R14" t="s">
        <v>14</v>
      </c>
      <c r="T14" s="18">
        <f>Q14*1000000000</f>
        <v>95.538184136764912</v>
      </c>
      <c r="U14" t="s">
        <v>5</v>
      </c>
      <c r="W14" s="2">
        <f>20*LOG(Q14)</f>
        <v>-140.3964603493676</v>
      </c>
      <c r="X14" t="s">
        <v>20</v>
      </c>
    </row>
    <row r="15" spans="2:24" x14ac:dyDescent="0.25">
      <c r="D15" t="s">
        <v>6</v>
      </c>
      <c r="E15" t="s">
        <v>24</v>
      </c>
      <c r="F15" s="19">
        <v>10000</v>
      </c>
      <c r="G15">
        <f>SQRT(F15*$I$11)</f>
        <v>1.2870889706310127E-8</v>
      </c>
      <c r="H15" t="s">
        <v>14</v>
      </c>
      <c r="K15" s="3">
        <f>(G15*F20)^2</f>
        <v>4.1414950457999997E-15</v>
      </c>
      <c r="L15" s="4"/>
      <c r="M15" s="5"/>
    </row>
    <row r="16" spans="2:24" x14ac:dyDescent="0.25">
      <c r="D16" s="20" t="s">
        <v>37</v>
      </c>
      <c r="E16" t="s">
        <v>38</v>
      </c>
      <c r="F16" s="19">
        <v>2000</v>
      </c>
      <c r="G16">
        <f t="shared" ref="G16:G17" si="0">SQRT(F16*$I$11)</f>
        <v>5.7560368628423501E-9</v>
      </c>
      <c r="H16" t="s">
        <v>14</v>
      </c>
      <c r="K16" s="6">
        <f>(G16*F19)^2</f>
        <v>1.1927505731904E-15</v>
      </c>
      <c r="L16" s="7">
        <f>(G22*F19)^2</f>
        <v>2.3040000000000008E-15</v>
      </c>
      <c r="M16" s="8">
        <f>(F16*G23*F19)^2</f>
        <v>3.6000000000000012E-17</v>
      </c>
      <c r="T16" s="2">
        <f>T14/F19</f>
        <v>15.923030689460818</v>
      </c>
      <c r="U16" t="s">
        <v>39</v>
      </c>
    </row>
    <row r="17" spans="2:25" x14ac:dyDescent="0.25">
      <c r="D17" t="s">
        <v>7</v>
      </c>
      <c r="E17" t="s">
        <v>25</v>
      </c>
      <c r="F17" s="19">
        <v>50000</v>
      </c>
      <c r="G17">
        <f t="shared" si="0"/>
        <v>2.8780184314211748E-8</v>
      </c>
      <c r="H17" t="s">
        <v>14</v>
      </c>
      <c r="K17" s="9">
        <f>G17^2</f>
        <v>8.2829900915999995E-16</v>
      </c>
      <c r="L17" s="10"/>
      <c r="M17" s="11">
        <f>(G23*F17)^2</f>
        <v>6.249999999999999E-16</v>
      </c>
    </row>
    <row r="18" spans="2:25" x14ac:dyDescent="0.25">
      <c r="K18" s="1"/>
      <c r="P18" t="s">
        <v>34</v>
      </c>
      <c r="Q18">
        <v>20000</v>
      </c>
      <c r="T18" s="2">
        <f>Q14*SQRT(Q18)*1000000</f>
        <v>13.511139573071103</v>
      </c>
      <c r="U18" t="s">
        <v>35</v>
      </c>
      <c r="Y18" t="s">
        <v>36</v>
      </c>
    </row>
    <row r="19" spans="2:25" x14ac:dyDescent="0.25">
      <c r="D19" t="s">
        <v>8</v>
      </c>
      <c r="E19" t="s">
        <v>26</v>
      </c>
      <c r="F19">
        <f>F17/F15+1</f>
        <v>6</v>
      </c>
      <c r="K19" s="3" t="str">
        <f t="shared" ref="K19:M21" si="1">IF(K15=MAX($K$15:$M$17),"max","")</f>
        <v>max</v>
      </c>
      <c r="L19" s="12" t="str">
        <f t="shared" si="1"/>
        <v/>
      </c>
      <c r="M19" s="13" t="str">
        <f t="shared" si="1"/>
        <v/>
      </c>
    </row>
    <row r="20" spans="2:25" x14ac:dyDescent="0.25">
      <c r="D20" t="s">
        <v>9</v>
      </c>
      <c r="E20" t="s">
        <v>27</v>
      </c>
      <c r="F20">
        <f>F17/F15</f>
        <v>5</v>
      </c>
      <c r="K20" s="6" t="str">
        <f t="shared" si="1"/>
        <v/>
      </c>
      <c r="L20" s="14" t="str">
        <f t="shared" si="1"/>
        <v/>
      </c>
      <c r="M20" s="15" t="str">
        <f t="shared" si="1"/>
        <v/>
      </c>
    </row>
    <row r="21" spans="2:25" x14ac:dyDescent="0.25">
      <c r="I21" t="s">
        <v>41</v>
      </c>
      <c r="K21" s="9" t="str">
        <f t="shared" si="1"/>
        <v/>
      </c>
      <c r="L21" s="16" t="str">
        <f t="shared" si="1"/>
        <v/>
      </c>
      <c r="M21" s="17" t="str">
        <f t="shared" si="1"/>
        <v/>
      </c>
    </row>
    <row r="22" spans="2:25" x14ac:dyDescent="0.25">
      <c r="D22" t="s">
        <v>0</v>
      </c>
      <c r="E22" t="s">
        <v>29</v>
      </c>
      <c r="F22" s="19">
        <v>8</v>
      </c>
      <c r="G22">
        <f>F22*0.000000001</f>
        <v>8.0000000000000005E-9</v>
      </c>
      <c r="H22" t="s">
        <v>14</v>
      </c>
      <c r="I22" s="21">
        <f>G22^2/$I$11</f>
        <v>3863.3391620801349</v>
      </c>
      <c r="J22" t="s">
        <v>42</v>
      </c>
      <c r="K22" s="1"/>
    </row>
    <row r="23" spans="2:25" x14ac:dyDescent="0.25">
      <c r="D23" t="s">
        <v>1</v>
      </c>
      <c r="E23" t="s">
        <v>28</v>
      </c>
      <c r="F23" s="19">
        <v>0.5</v>
      </c>
      <c r="G23">
        <f>F23*0.000000000001</f>
        <v>4.9999999999999999E-13</v>
      </c>
      <c r="H23" t="s">
        <v>15</v>
      </c>
      <c r="I23" s="21"/>
      <c r="K23" s="1"/>
    </row>
    <row r="24" spans="2:25" x14ac:dyDescent="0.25">
      <c r="I24" s="21"/>
    </row>
    <row r="25" spans="2:25" x14ac:dyDescent="0.25">
      <c r="B25" t="s">
        <v>21</v>
      </c>
      <c r="I25" s="21"/>
    </row>
    <row r="26" spans="2:25" x14ac:dyDescent="0.25">
      <c r="B26" t="s">
        <v>33</v>
      </c>
      <c r="G26" t="s">
        <v>13</v>
      </c>
      <c r="I26" s="21"/>
      <c r="K26" t="s">
        <v>16</v>
      </c>
      <c r="L26" t="s">
        <v>17</v>
      </c>
      <c r="M26" t="s">
        <v>18</v>
      </c>
      <c r="P26" t="s">
        <v>19</v>
      </c>
      <c r="Q26" s="1">
        <f>SQRT(SUM(K27:M29))</f>
        <v>1.3783906315156383E-7</v>
      </c>
      <c r="R26" t="s">
        <v>14</v>
      </c>
      <c r="T26" s="18">
        <f>Q26*1000000000</f>
        <v>137.83906315156383</v>
      </c>
      <c r="U26" t="s">
        <v>5</v>
      </c>
      <c r="W26" s="2">
        <f>20*LOG(Q26)</f>
        <v>-137.21255374623956</v>
      </c>
      <c r="X26" t="s">
        <v>20</v>
      </c>
    </row>
    <row r="27" spans="2:25" x14ac:dyDescent="0.25">
      <c r="D27" t="s">
        <v>6</v>
      </c>
      <c r="E27" t="s">
        <v>24</v>
      </c>
      <c r="F27" s="19">
        <v>1000</v>
      </c>
      <c r="G27">
        <f>SQRT(F27*$I$11)</f>
        <v>4.0701326984755668E-9</v>
      </c>
      <c r="H27" t="s">
        <v>14</v>
      </c>
      <c r="I27" s="21"/>
      <c r="K27" s="3">
        <f>(G27*F32)^2</f>
        <v>2.3855011463808004E-15</v>
      </c>
      <c r="L27" s="4"/>
      <c r="M27" s="5"/>
    </row>
    <row r="28" spans="2:25" x14ac:dyDescent="0.25">
      <c r="D28" s="20" t="s">
        <v>37</v>
      </c>
      <c r="E28" t="s">
        <v>38</v>
      </c>
      <c r="F28" s="19">
        <v>2000</v>
      </c>
      <c r="G28">
        <f t="shared" ref="G28:G29" si="2">SQRT(F28*$I$11)</f>
        <v>5.7560368628423501E-9</v>
      </c>
      <c r="H28" t="s">
        <v>14</v>
      </c>
      <c r="I28" s="21"/>
      <c r="K28" s="6">
        <f>(G28*F31)^2</f>
        <v>5.5993013019216011E-15</v>
      </c>
      <c r="L28" s="7">
        <f>(G34*F31)^2</f>
        <v>1.0816000000000001E-14</v>
      </c>
      <c r="M28" s="8">
        <f>(F28*G35*F31)^2</f>
        <v>1.0816E-20</v>
      </c>
      <c r="T28" s="2">
        <f>T26/F31</f>
        <v>10.603004857812603</v>
      </c>
      <c r="U28" t="s">
        <v>39</v>
      </c>
    </row>
    <row r="29" spans="2:25" x14ac:dyDescent="0.25">
      <c r="D29" t="s">
        <v>7</v>
      </c>
      <c r="E29" t="s">
        <v>25</v>
      </c>
      <c r="F29" s="19">
        <v>12000</v>
      </c>
      <c r="G29">
        <f t="shared" si="2"/>
        <v>1.4099353254614199E-8</v>
      </c>
      <c r="H29" t="s">
        <v>14</v>
      </c>
      <c r="I29" s="21"/>
      <c r="K29" s="9">
        <f>G29^2</f>
        <v>1.9879176219840001E-16</v>
      </c>
      <c r="L29" s="10"/>
      <c r="M29" s="11">
        <f>(G35*F29)^2</f>
        <v>2.3040000000000002E-21</v>
      </c>
    </row>
    <row r="30" spans="2:25" x14ac:dyDescent="0.25">
      <c r="I30" s="21"/>
      <c r="K30" s="1"/>
      <c r="P30" t="s">
        <v>34</v>
      </c>
      <c r="Q30">
        <v>20000</v>
      </c>
      <c r="T30" s="2">
        <f>Q26*SQRT(Q30)*1000000</f>
        <v>19.493387253374312</v>
      </c>
      <c r="U30" t="s">
        <v>35</v>
      </c>
    </row>
    <row r="31" spans="2:25" x14ac:dyDescent="0.25">
      <c r="D31" t="s">
        <v>8</v>
      </c>
      <c r="E31" t="s">
        <v>26</v>
      </c>
      <c r="F31">
        <f>F29/F27+1</f>
        <v>13</v>
      </c>
      <c r="I31" s="21"/>
      <c r="K31" s="3" t="str">
        <f t="shared" ref="K31:M33" si="3">IF(K27=MAX($K$27:$M$29),"max","")</f>
        <v/>
      </c>
      <c r="L31" s="12" t="str">
        <f t="shared" si="3"/>
        <v/>
      </c>
      <c r="M31" s="13" t="str">
        <f t="shared" si="3"/>
        <v/>
      </c>
    </row>
    <row r="32" spans="2:25" x14ac:dyDescent="0.25">
      <c r="D32" t="s">
        <v>9</v>
      </c>
      <c r="E32" t="s">
        <v>27</v>
      </c>
      <c r="F32">
        <f>F29/F27</f>
        <v>12</v>
      </c>
      <c r="I32" s="21"/>
      <c r="K32" s="6" t="str">
        <f t="shared" si="3"/>
        <v/>
      </c>
      <c r="L32" s="14" t="str">
        <f t="shared" si="3"/>
        <v>max</v>
      </c>
      <c r="M32" s="15" t="str">
        <f t="shared" si="3"/>
        <v/>
      </c>
    </row>
    <row r="33" spans="4:20" x14ac:dyDescent="0.25">
      <c r="I33" t="s">
        <v>41</v>
      </c>
      <c r="K33" s="9" t="str">
        <f t="shared" si="3"/>
        <v/>
      </c>
      <c r="L33" s="16" t="str">
        <f t="shared" si="3"/>
        <v/>
      </c>
      <c r="M33" s="17" t="str">
        <f t="shared" si="3"/>
        <v/>
      </c>
    </row>
    <row r="34" spans="4:20" x14ac:dyDescent="0.25">
      <c r="D34" t="s">
        <v>0</v>
      </c>
      <c r="E34" t="s">
        <v>29</v>
      </c>
      <c r="F34" s="19">
        <v>8</v>
      </c>
      <c r="G34">
        <f>F34*0.000000001</f>
        <v>8.0000000000000005E-9</v>
      </c>
      <c r="H34" t="s">
        <v>14</v>
      </c>
      <c r="I34" s="21">
        <f>G34^2/$I$11</f>
        <v>3863.3391620801349</v>
      </c>
      <c r="J34" t="s">
        <v>42</v>
      </c>
      <c r="K34" s="1"/>
    </row>
    <row r="35" spans="4:20" x14ac:dyDescent="0.25">
      <c r="D35" t="s">
        <v>1</v>
      </c>
      <c r="E35" t="s">
        <v>28</v>
      </c>
      <c r="F35" s="19">
        <v>4.0000000000000001E-3</v>
      </c>
      <c r="G35">
        <f>F35*0.000000000001</f>
        <v>4.0000000000000003E-15</v>
      </c>
      <c r="H35" t="s">
        <v>15</v>
      </c>
      <c r="K35" s="1"/>
    </row>
    <row r="39" spans="4:20" x14ac:dyDescent="0.25">
      <c r="D39" s="20" t="s">
        <v>40</v>
      </c>
    </row>
    <row r="43" spans="4:20" x14ac:dyDescent="0.25">
      <c r="T43"/>
    </row>
    <row r="44" spans="4:20" x14ac:dyDescent="0.25">
      <c r="T44"/>
    </row>
    <row r="45" spans="4:20" x14ac:dyDescent="0.25">
      <c r="T45"/>
    </row>
    <row r="46" spans="4:20" x14ac:dyDescent="0.25">
      <c r="T46"/>
    </row>
    <row r="47" spans="4:20" x14ac:dyDescent="0.25">
      <c r="T47"/>
    </row>
    <row r="48" spans="4:20" x14ac:dyDescent="0.25">
      <c r="T48"/>
    </row>
    <row r="49" spans="20:20" x14ac:dyDescent="0.25">
      <c r="T49"/>
    </row>
    <row r="50" spans="20:20" x14ac:dyDescent="0.25">
      <c r="T50"/>
    </row>
    <row r="51" spans="20:20" x14ac:dyDescent="0.25">
      <c r="T51"/>
    </row>
    <row r="52" spans="20:20" x14ac:dyDescent="0.25">
      <c r="T52"/>
    </row>
    <row r="53" spans="20:20" x14ac:dyDescent="0.25">
      <c r="T53"/>
    </row>
    <row r="54" spans="20:20" x14ac:dyDescent="0.25">
      <c r="T54"/>
    </row>
    <row r="55" spans="20:20" x14ac:dyDescent="0.25">
      <c r="T55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2013-01-16T14:24:56Z</dcterms:modified>
</cp:coreProperties>
</file>