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Cover" sheetId="8" r:id="rId1"/>
    <sheet name="Stereo VSPS" sheetId="3" r:id="rId2"/>
    <sheet name="Stereo VSPS Mouser BOM" sheetId="13" r:id="rId3"/>
    <sheet name="VSPS Gain Calculator" sheetId="5" r:id="rId4"/>
    <sheet name="Universal Power Supply" sheetId="14" r:id="rId5"/>
    <sheet name="Board" sheetId="15" r:id="rId6"/>
    <sheet name="Schematic" sheetId="16" r:id="rId7"/>
  </sheets>
  <calcPr calcId="145621"/>
</workbook>
</file>

<file path=xl/calcChain.xml><?xml version="1.0" encoding="utf-8"?>
<calcChain xmlns="http://schemas.openxmlformats.org/spreadsheetml/2006/main">
  <c r="F11" i="13" l="1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10" i="13"/>
  <c r="A21" i="13" l="1"/>
  <c r="B21" i="13"/>
  <c r="E21" i="13"/>
  <c r="A22" i="13"/>
  <c r="B22" i="13"/>
  <c r="A23" i="13"/>
  <c r="B23" i="13"/>
  <c r="E23" i="13"/>
  <c r="A24" i="13"/>
  <c r="B24" i="13"/>
  <c r="A27" i="13"/>
  <c r="B27" i="13"/>
  <c r="E27" i="13"/>
  <c r="A28" i="13"/>
  <c r="B28" i="13"/>
  <c r="E28" i="13"/>
  <c r="A29" i="13"/>
  <c r="B29" i="13"/>
  <c r="E29" i="13"/>
  <c r="A31" i="13"/>
  <c r="E31" i="13"/>
  <c r="A36" i="13"/>
  <c r="E36" i="13"/>
  <c r="A37" i="13"/>
  <c r="E37" i="13"/>
  <c r="A11" i="13" l="1"/>
  <c r="B11" i="13"/>
  <c r="A12" i="13"/>
  <c r="B12" i="13"/>
  <c r="A13" i="13"/>
  <c r="B13" i="13"/>
  <c r="A14" i="13"/>
  <c r="B14" i="13"/>
  <c r="A15" i="13"/>
  <c r="B15" i="13"/>
  <c r="A16" i="13"/>
  <c r="B16" i="13"/>
  <c r="A18" i="13"/>
  <c r="B18" i="13"/>
  <c r="A19" i="13"/>
  <c r="B19" i="13"/>
  <c r="A20" i="13"/>
  <c r="B20" i="13"/>
  <c r="E12" i="13"/>
  <c r="E13" i="13"/>
  <c r="E14" i="13"/>
  <c r="E15" i="13"/>
  <c r="E16" i="13"/>
  <c r="E17" i="13"/>
  <c r="E18" i="13"/>
  <c r="E19" i="13"/>
  <c r="E20" i="13"/>
  <c r="E11" i="13"/>
  <c r="E10" i="13"/>
  <c r="B10" i="13"/>
  <c r="A10" i="13"/>
  <c r="E11" i="5" l="1"/>
  <c r="E13" i="5" s="1"/>
  <c r="E15" i="5" s="1"/>
</calcChain>
</file>

<file path=xl/sharedStrings.xml><?xml version="1.0" encoding="utf-8"?>
<sst xmlns="http://schemas.openxmlformats.org/spreadsheetml/2006/main" count="142" uniqueCount="112">
  <si>
    <t>Part</t>
  </si>
  <si>
    <t>Qty.</t>
  </si>
  <si>
    <t>R1</t>
  </si>
  <si>
    <t>R2</t>
  </si>
  <si>
    <t>R3</t>
  </si>
  <si>
    <t>2K2</t>
  </si>
  <si>
    <t>R4</t>
  </si>
  <si>
    <t>R5</t>
  </si>
  <si>
    <t>110K</t>
  </si>
  <si>
    <t>R6</t>
  </si>
  <si>
    <t>R7</t>
  </si>
  <si>
    <t>47R</t>
  </si>
  <si>
    <t>C1</t>
  </si>
  <si>
    <t>1nF</t>
  </si>
  <si>
    <t>C2</t>
  </si>
  <si>
    <t>3x1nF</t>
  </si>
  <si>
    <t>C3</t>
  </si>
  <si>
    <t>C4</t>
  </si>
  <si>
    <t>1000uF/25V</t>
  </si>
  <si>
    <t>C5</t>
  </si>
  <si>
    <t>C6</t>
  </si>
  <si>
    <t>100uF/25V</t>
  </si>
  <si>
    <t>C7</t>
  </si>
  <si>
    <t>IC1</t>
  </si>
  <si>
    <t>Mouser part no.</t>
    <phoneticPr fontId="2"/>
  </si>
  <si>
    <t>68K</t>
    <phoneticPr fontId="2"/>
  </si>
  <si>
    <t>BOM value</t>
    <phoneticPr fontId="2"/>
  </si>
  <si>
    <t>List Value</t>
    <phoneticPr fontId="2"/>
  </si>
  <si>
    <t>1% 0.25W metal film</t>
    <phoneticPr fontId="2"/>
  </si>
  <si>
    <t>5% 0.25% carbon composition</t>
    <phoneticPr fontId="2"/>
  </si>
  <si>
    <t>Wima FKP or Cornel-Dubilier Mica</t>
    <phoneticPr fontId="2"/>
  </si>
  <si>
    <t>791-RC1/4-470JB</t>
  </si>
  <si>
    <t>791-RC1/4-683JB</t>
  </si>
  <si>
    <t>71-CMF552K2100FHEK</t>
  </si>
  <si>
    <t>Vishay CMF55</t>
    <phoneticPr fontId="2"/>
  </si>
  <si>
    <t>Xicon 1% metal film</t>
    <phoneticPr fontId="2"/>
  </si>
  <si>
    <t>Kamaya Carbon Comp.</t>
    <phoneticPr fontId="2"/>
  </si>
  <si>
    <t>Wima FKP</t>
    <phoneticPr fontId="2"/>
  </si>
  <si>
    <t>Mica Cornell-Dubilier 1%</t>
    <phoneticPr fontId="2"/>
  </si>
  <si>
    <t>75-V730P205X9250</t>
    <phoneticPr fontId="2"/>
  </si>
  <si>
    <t>Sprague 730P</t>
    <phoneticPr fontId="2"/>
  </si>
  <si>
    <t>Texas Instruments</t>
    <phoneticPr fontId="2"/>
  </si>
  <si>
    <t>575-11043308</t>
    <phoneticPr fontId="2"/>
  </si>
  <si>
    <t>647-UKW1E102MPD</t>
    <phoneticPr fontId="2"/>
  </si>
  <si>
    <t>Nichicon KW</t>
    <phoneticPr fontId="2"/>
  </si>
  <si>
    <t>647-UKW1E101MED</t>
    <phoneticPr fontId="2"/>
  </si>
  <si>
    <t>647-UFW1E101MED</t>
  </si>
  <si>
    <t>Nichicon FW</t>
    <phoneticPr fontId="2"/>
  </si>
  <si>
    <t>647-UFW1E102MPD</t>
  </si>
  <si>
    <t>Alternate part no.</t>
    <phoneticPr fontId="2"/>
  </si>
  <si>
    <t>Description</t>
    <phoneticPr fontId="2"/>
  </si>
  <si>
    <t>Notes</t>
    <phoneticPr fontId="2"/>
  </si>
  <si>
    <t>Power Supply</t>
    <phoneticPr fontId="2"/>
  </si>
  <si>
    <t>T1</t>
    <phoneticPr fontId="2"/>
  </si>
  <si>
    <t>D1</t>
    <phoneticPr fontId="2"/>
  </si>
  <si>
    <t>553-VPT24-1040</t>
  </si>
  <si>
    <t>Triad 25VA 2x12</t>
    <phoneticPr fontId="2"/>
  </si>
  <si>
    <t>625-GBPC102-E4</t>
  </si>
  <si>
    <t>Vishay GBPC6 3 A 200 V</t>
    <phoneticPr fontId="2"/>
  </si>
  <si>
    <t>Power transformer</t>
    <phoneticPr fontId="2"/>
  </si>
  <si>
    <t>Bridge rectifier</t>
    <phoneticPr fontId="2"/>
  </si>
  <si>
    <t>VSPS Stereo</t>
    <phoneticPr fontId="2"/>
  </si>
  <si>
    <t>595-NE5532P</t>
  </si>
  <si>
    <t>NE5532</t>
    <phoneticPr fontId="2"/>
  </si>
  <si>
    <t>NE5532P</t>
    <phoneticPr fontId="2"/>
  </si>
  <si>
    <t>LM7812</t>
    <phoneticPr fontId="2"/>
  </si>
  <si>
    <t>LM7912</t>
    <phoneticPr fontId="2"/>
  </si>
  <si>
    <t>512-LM7812CT</t>
  </si>
  <si>
    <t>512-LM7912CT</t>
  </si>
  <si>
    <t>8 pin socket</t>
    <phoneticPr fontId="2"/>
  </si>
  <si>
    <t>LM7812CT</t>
    <phoneticPr fontId="2"/>
  </si>
  <si>
    <t>LM7912CT</t>
    <phoneticPr fontId="2"/>
  </si>
  <si>
    <t>105K</t>
    <phoneticPr fontId="2"/>
  </si>
  <si>
    <t>271-105K-RC</t>
    <phoneticPr fontId="2"/>
  </si>
  <si>
    <t>271-732K-RC</t>
    <phoneticPr fontId="2"/>
  </si>
  <si>
    <t>732K</t>
    <phoneticPr fontId="2"/>
  </si>
  <si>
    <t>750K</t>
    <phoneticPr fontId="2"/>
  </si>
  <si>
    <t>71-CMF5547K000FHEK</t>
  </si>
  <si>
    <t>71-CMF55681R00FHEK</t>
  </si>
  <si>
    <t>47k</t>
    <phoneticPr fontId="2"/>
  </si>
  <si>
    <t>681R</t>
    <phoneticPr fontId="2"/>
  </si>
  <si>
    <t>680R</t>
    <phoneticPr fontId="2"/>
  </si>
  <si>
    <t>2K21</t>
    <phoneticPr fontId="2"/>
  </si>
  <si>
    <t>Vishay CMF55</t>
    <phoneticPr fontId="2"/>
  </si>
  <si>
    <t xml:space="preserve">Gain Resistor Selection Utility For Line Level Output </t>
  </si>
  <si>
    <t>© 2009 RJM Audio</t>
  </si>
  <si>
    <t>Cartridge Output</t>
  </si>
  <si>
    <t>mV</t>
  </si>
  <si>
    <t>edit this to match your cartridge data</t>
  </si>
  <si>
    <t>Phonoclone Gain</t>
  </si>
  <si>
    <t>dB</t>
  </si>
  <si>
    <t>gain required for line level output for the chosen cartridge</t>
  </si>
  <si>
    <t>VSPS R2</t>
  </si>
  <si>
    <t>ohms</t>
  </si>
  <si>
    <t>* round off to nearest convenient value!</t>
  </si>
  <si>
    <t>VSPS R3</t>
  </si>
  <si>
    <t xml:space="preserve">2.2uF metallized polypropylene </t>
    <phoneticPr fontId="2"/>
  </si>
  <si>
    <t>Stereo VSPS Parts List</t>
    <phoneticPr fontId="2"/>
  </si>
  <si>
    <t>Fairchild</t>
    <phoneticPr fontId="2"/>
  </si>
  <si>
    <t>Most dual op amps can be substituted</t>
    <phoneticPr fontId="2"/>
  </si>
  <si>
    <t>505-FKP21000/100/2.5</t>
    <phoneticPr fontId="2"/>
  </si>
  <si>
    <t>Value</t>
    <phoneticPr fontId="2"/>
  </si>
  <si>
    <t>Select</t>
    <phoneticPr fontId="2"/>
  </si>
  <si>
    <t>Mouser Part</t>
    <phoneticPr fontId="2"/>
  </si>
  <si>
    <t>Mouser BOM</t>
    <phoneticPr fontId="2"/>
  </si>
  <si>
    <t>Part</t>
    <phoneticPr fontId="2"/>
  </si>
  <si>
    <t>598-CD19FD102FO3F</t>
  </si>
  <si>
    <t>791-RC1/4-470KB</t>
    <phoneticPr fontId="2"/>
  </si>
  <si>
    <t>(or Digikey TE62072-ND)</t>
  </si>
  <si>
    <t>(or Digikey GBPC602-E4/51GI-ND)</t>
  </si>
  <si>
    <t>2.2uF</t>
  </si>
  <si>
    <t>Nichicon FW or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</si>
</sst>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0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color rgb="FFFF0000"/>
      <name val="Calibri"/>
      <family val="2"/>
      <scheme val="minor"/>
    </font>
    <font>
      <sz val="10.5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" name="TextBox 1"/>
        <xdr:cNvSpPr txBox="1"/>
      </xdr:nvSpPr>
      <xdr:spPr>
        <a:xfrm>
          <a:off x="1371600" y="514350"/>
          <a:ext cx="6172200" cy="3600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1800"/>
            <a:t>VSPS 5.0c</a:t>
          </a:r>
        </a:p>
        <a:p>
          <a:pPr algn="ctr"/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r>
            <a:rPr kumimoji="1" lang="en-US" altLang="ja-JP" sz="1100"/>
            <a:t>Please report errors or outdated information to : rjm003.geo@yahoo.com</a:t>
          </a:r>
        </a:p>
        <a:p>
          <a:pPr algn="ctr"/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r>
            <a:rPr kumimoji="1" lang="en-US" altLang="ja-JP" sz="1100" i="1"/>
            <a:t>for more information, please visit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pPr algn="ctr"/>
          <a:r>
            <a:rPr lang="en-US" altLang="ja-JP">
              <a:hlinkClick xmlns:r="http://schemas.openxmlformats.org/officeDocument/2006/relationships" r:id=""/>
            </a:rPr>
            <a:t>http://phonoclone.com/pcb.html</a:t>
          </a:r>
        </a:p>
        <a:p>
          <a:pPr algn="ctr"/>
          <a:r>
            <a:rPr lang="en-US" altLang="ja-JP">
              <a:hlinkClick xmlns:r="http://schemas.openxmlformats.org/officeDocument/2006/relationships" r:id=""/>
            </a:rPr>
            <a:t>http://phonoclone.com/diy-guide.html</a:t>
          </a:r>
          <a:endParaRPr kumimoji="1" lang="en-US" altLang="ja-JP" sz="1100"/>
        </a:p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1</xdr:row>
      <xdr:rowOff>28575</xdr:rowOff>
    </xdr:from>
    <xdr:to>
      <xdr:col>5</xdr:col>
      <xdr:colOff>3324225</xdr:colOff>
      <xdr:row>6</xdr:row>
      <xdr:rowOff>57150</xdr:rowOff>
    </xdr:to>
    <xdr:sp macro="" textlink="">
      <xdr:nvSpPr>
        <xdr:cNvPr id="2" name="TextBox 1"/>
        <xdr:cNvSpPr txBox="1"/>
      </xdr:nvSpPr>
      <xdr:spPr>
        <a:xfrm>
          <a:off x="638175" y="200025"/>
          <a:ext cx="8505825" cy="885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/>
            <a:t>1) Select</a:t>
          </a:r>
          <a:r>
            <a:rPr kumimoji="1" lang="en-US" altLang="ja-JP" sz="1100" baseline="0"/>
            <a:t> :  type 0,1 or 2 (0:"do not order", 1:"order main part", 2:"order alternate part")</a:t>
          </a:r>
        </a:p>
        <a:p>
          <a:r>
            <a:rPr kumimoji="1" lang="en-US" altLang="ja-JP" sz="1100" baseline="0"/>
            <a:t>2) Copy and paste pink shaded cells into the Mouser BOM import utiltiy and your shopping cart will automatically be updated with a complete set of parts.</a:t>
          </a:r>
        </a:p>
        <a:p>
          <a:r>
            <a:rPr kumimoji="1" lang="en-US" altLang="ja-JP" sz="1100" baseline="0"/>
            <a:t>3) Reveiw and edit your shopping cart to substitute or delete backordered items, parts you don't want etc.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19</xdr:row>
      <xdr:rowOff>0</xdr:rowOff>
    </xdr:from>
    <xdr:to>
      <xdr:col>7</xdr:col>
      <xdr:colOff>295275</xdr:colOff>
      <xdr:row>23</xdr:row>
      <xdr:rowOff>171449</xdr:rowOff>
    </xdr:to>
    <xdr:sp macro="" textlink="">
      <xdr:nvSpPr>
        <xdr:cNvPr id="2" name="TextBox 1"/>
        <xdr:cNvSpPr txBox="1"/>
      </xdr:nvSpPr>
      <xdr:spPr>
        <a:xfrm>
          <a:off x="1352550" y="3257550"/>
          <a:ext cx="3743325" cy="857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The standard values of R2 = 680 ohms and R3 = 2.2 kohms give a gain of 40 dB which should be fine for a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range of typical moving magnet cartridges. The gain calculator is just for confirmation and for working with oddball cartridges.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685799</xdr:colOff>
      <xdr:row>4</xdr:row>
      <xdr:rowOff>38100</xdr:rowOff>
    </xdr:from>
    <xdr:to>
      <xdr:col>5</xdr:col>
      <xdr:colOff>1390649</xdr:colOff>
      <xdr:row>20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1599" y="723900"/>
          <a:ext cx="3905250" cy="2705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9525</xdr:colOff>
      <xdr:row>23</xdr:row>
      <xdr:rowOff>9525</xdr:rowOff>
    </xdr:from>
    <xdr:to>
      <xdr:col>6</xdr:col>
      <xdr:colOff>1314450</xdr:colOff>
      <xdr:row>29</xdr:row>
      <xdr:rowOff>0</xdr:rowOff>
    </xdr:to>
    <xdr:sp macro="" textlink="">
      <xdr:nvSpPr>
        <xdr:cNvPr id="3" name="TextBox 2"/>
        <xdr:cNvSpPr txBox="1"/>
      </xdr:nvSpPr>
      <xdr:spPr>
        <a:xfrm>
          <a:off x="1533525" y="3962400"/>
          <a:ext cx="5353050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This is the basic layout of the power supply for all the phono preamp projects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 The supply can be also used for any op amp based audio circuit. V++, COM and V-- go directly to the circuit board. Regulation and filtering are on the board, so are not needed in the power supply itself. A power switch is recommended, and the AC line must be fitted with an appropriate fuse.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15</xdr:col>
      <xdr:colOff>398934</xdr:colOff>
      <xdr:row>31</xdr:row>
      <xdr:rowOff>37405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8933334" cy="556190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21</xdr:col>
      <xdr:colOff>246096</xdr:colOff>
      <xdr:row>46</xdr:row>
      <xdr:rowOff>132286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12438096" cy="85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27" sqref="G27"/>
    </sheetView>
  </sheetViews>
  <sheetFormatPr defaultRowHeight="15"/>
  <sheetData/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E31" sqref="E31"/>
    </sheetView>
  </sheetViews>
  <sheetFormatPr defaultColWidth="10.140625" defaultRowHeight="12.75"/>
  <cols>
    <col min="1" max="1" width="16.7109375" style="1" customWidth="1"/>
    <col min="2" max="2" width="10.140625" style="3"/>
    <col min="3" max="4" width="16.85546875" style="3" customWidth="1"/>
    <col min="5" max="6" width="19.140625" style="3" bestFit="1" customWidth="1"/>
    <col min="7" max="7" width="17.85546875" style="3" bestFit="1" customWidth="1"/>
    <col min="8" max="8" width="19.7109375" style="3" bestFit="1" customWidth="1"/>
    <col min="9" max="9" width="10.140625" style="3"/>
    <col min="10" max="10" width="69.7109375" style="2" bestFit="1" customWidth="1"/>
    <col min="11" max="16384" width="10.140625" style="1"/>
  </cols>
  <sheetData>
    <row r="1" spans="1:10">
      <c r="B1" s="2" t="s">
        <v>97</v>
      </c>
    </row>
    <row r="4" spans="1:10">
      <c r="B4" s="4" t="s">
        <v>0</v>
      </c>
      <c r="C4" s="4" t="s">
        <v>27</v>
      </c>
      <c r="D4" s="4" t="s">
        <v>26</v>
      </c>
      <c r="E4" s="4" t="s">
        <v>24</v>
      </c>
      <c r="F4" s="4" t="s">
        <v>50</v>
      </c>
      <c r="G4" s="4" t="s">
        <v>49</v>
      </c>
      <c r="H4" s="4" t="s">
        <v>50</v>
      </c>
      <c r="I4" s="4" t="s">
        <v>1</v>
      </c>
      <c r="J4" s="5" t="s">
        <v>51</v>
      </c>
    </row>
    <row r="5" spans="1:10">
      <c r="B5" s="4"/>
      <c r="C5" s="4"/>
      <c r="D5" s="4"/>
      <c r="E5" s="4"/>
      <c r="F5" s="4"/>
      <c r="G5" s="4"/>
      <c r="H5" s="4"/>
      <c r="I5" s="4"/>
      <c r="J5" s="5"/>
    </row>
    <row r="6" spans="1:10">
      <c r="A6" s="1" t="s">
        <v>61</v>
      </c>
      <c r="B6" s="3" t="s">
        <v>2</v>
      </c>
      <c r="C6" s="3" t="s">
        <v>79</v>
      </c>
      <c r="D6" s="3" t="s">
        <v>79</v>
      </c>
      <c r="E6" s="3" t="s">
        <v>77</v>
      </c>
      <c r="F6" s="3" t="s">
        <v>34</v>
      </c>
      <c r="G6" s="6"/>
      <c r="H6" s="6"/>
      <c r="I6" s="3">
        <v>2</v>
      </c>
      <c r="J6" s="7" t="s">
        <v>28</v>
      </c>
    </row>
    <row r="7" spans="1:10">
      <c r="B7" s="3" t="s">
        <v>3</v>
      </c>
      <c r="C7" s="3" t="s">
        <v>81</v>
      </c>
      <c r="D7" s="3" t="s">
        <v>80</v>
      </c>
      <c r="E7" s="3" t="s">
        <v>78</v>
      </c>
      <c r="F7" s="3" t="s">
        <v>34</v>
      </c>
      <c r="G7" s="6"/>
      <c r="H7" s="6"/>
      <c r="I7" s="3">
        <v>2</v>
      </c>
      <c r="J7" s="7" t="s">
        <v>28</v>
      </c>
    </row>
    <row r="8" spans="1:10">
      <c r="B8" s="3" t="s">
        <v>4</v>
      </c>
      <c r="C8" s="10" t="s">
        <v>5</v>
      </c>
      <c r="D8" s="10" t="s">
        <v>82</v>
      </c>
      <c r="E8" s="10" t="s">
        <v>33</v>
      </c>
      <c r="F8" s="3" t="s">
        <v>83</v>
      </c>
      <c r="I8" s="3">
        <v>4</v>
      </c>
      <c r="J8" s="7" t="s">
        <v>28</v>
      </c>
    </row>
    <row r="9" spans="1:10">
      <c r="B9" s="3" t="s">
        <v>6</v>
      </c>
      <c r="C9" s="8" t="s">
        <v>8</v>
      </c>
      <c r="D9" s="8" t="s">
        <v>72</v>
      </c>
      <c r="E9" s="8" t="s">
        <v>73</v>
      </c>
      <c r="F9" s="8" t="s">
        <v>35</v>
      </c>
      <c r="G9" s="8"/>
      <c r="H9" s="8"/>
      <c r="I9" s="3">
        <v>2</v>
      </c>
      <c r="J9" s="7" t="s">
        <v>28</v>
      </c>
    </row>
    <row r="10" spans="1:10">
      <c r="B10" s="3" t="s">
        <v>7</v>
      </c>
      <c r="C10" s="8" t="s">
        <v>76</v>
      </c>
      <c r="D10" s="8" t="s">
        <v>75</v>
      </c>
      <c r="E10" s="8" t="s">
        <v>74</v>
      </c>
      <c r="F10" s="8" t="s">
        <v>35</v>
      </c>
      <c r="G10" s="8"/>
      <c r="H10" s="8"/>
      <c r="I10" s="3">
        <v>2</v>
      </c>
      <c r="J10" s="7" t="s">
        <v>28</v>
      </c>
    </row>
    <row r="11" spans="1:10">
      <c r="B11" s="3" t="s">
        <v>9</v>
      </c>
      <c r="C11" s="3" t="s">
        <v>11</v>
      </c>
      <c r="D11" s="3" t="s">
        <v>11</v>
      </c>
      <c r="E11" s="3" t="s">
        <v>31</v>
      </c>
      <c r="F11" s="3" t="s">
        <v>36</v>
      </c>
      <c r="G11" s="3" t="s">
        <v>107</v>
      </c>
      <c r="H11" s="3" t="s">
        <v>36</v>
      </c>
      <c r="I11" s="3">
        <v>2</v>
      </c>
      <c r="J11" s="7" t="s">
        <v>29</v>
      </c>
    </row>
    <row r="12" spans="1:10">
      <c r="B12" s="3" t="s">
        <v>10</v>
      </c>
      <c r="C12" s="3" t="s">
        <v>25</v>
      </c>
      <c r="D12" s="3" t="s">
        <v>25</v>
      </c>
      <c r="E12" s="3" t="s">
        <v>32</v>
      </c>
      <c r="F12" s="3" t="s">
        <v>36</v>
      </c>
      <c r="I12" s="3">
        <v>2</v>
      </c>
      <c r="J12" s="7" t="s">
        <v>29</v>
      </c>
    </row>
    <row r="13" spans="1:10">
      <c r="C13" s="1"/>
      <c r="D13" s="1"/>
      <c r="E13" s="1"/>
      <c r="F13" s="1"/>
      <c r="G13" s="1"/>
      <c r="H13" s="1"/>
      <c r="I13" s="1"/>
      <c r="J13" s="1"/>
    </row>
    <row r="14" spans="1:10">
      <c r="B14" s="3" t="s">
        <v>12</v>
      </c>
      <c r="C14" s="8" t="s">
        <v>13</v>
      </c>
      <c r="D14" s="8" t="s">
        <v>13</v>
      </c>
      <c r="E14" s="8" t="s">
        <v>100</v>
      </c>
      <c r="F14" s="8" t="s">
        <v>37</v>
      </c>
      <c r="G14" s="8" t="s">
        <v>106</v>
      </c>
      <c r="H14" s="8" t="s">
        <v>38</v>
      </c>
      <c r="I14" s="3">
        <v>8</v>
      </c>
      <c r="J14" s="9" t="s">
        <v>30</v>
      </c>
    </row>
    <row r="15" spans="1:10">
      <c r="B15" s="3" t="s">
        <v>14</v>
      </c>
      <c r="C15" s="8" t="s">
        <v>15</v>
      </c>
      <c r="D15" s="8" t="s">
        <v>15</v>
      </c>
      <c r="E15" s="8"/>
      <c r="F15" s="8"/>
      <c r="G15" s="8"/>
      <c r="H15" s="8"/>
      <c r="J15" s="7"/>
    </row>
    <row r="16" spans="1:10" ht="12" customHeight="1">
      <c r="B16" s="3" t="s">
        <v>16</v>
      </c>
      <c r="C16" s="3" t="s">
        <v>110</v>
      </c>
      <c r="D16" s="3" t="s">
        <v>110</v>
      </c>
      <c r="E16" s="3" t="s">
        <v>39</v>
      </c>
      <c r="F16" s="3" t="s">
        <v>40</v>
      </c>
      <c r="I16" s="3">
        <v>2</v>
      </c>
      <c r="J16" s="7" t="s">
        <v>96</v>
      </c>
    </row>
    <row r="17" spans="1:10" ht="12" customHeight="1">
      <c r="B17" s="3" t="s">
        <v>17</v>
      </c>
      <c r="C17" s="3" t="s">
        <v>18</v>
      </c>
      <c r="D17" s="3" t="s">
        <v>18</v>
      </c>
      <c r="E17" s="3" t="s">
        <v>43</v>
      </c>
      <c r="F17" s="3" t="s">
        <v>44</v>
      </c>
      <c r="G17" s="3" t="s">
        <v>48</v>
      </c>
      <c r="H17" s="3" t="s">
        <v>47</v>
      </c>
      <c r="I17" s="3">
        <v>2</v>
      </c>
      <c r="J17" s="7" t="s">
        <v>111</v>
      </c>
    </row>
    <row r="18" spans="1:10">
      <c r="B18" s="3" t="s">
        <v>19</v>
      </c>
      <c r="C18" s="3" t="s">
        <v>18</v>
      </c>
      <c r="D18" s="3" t="s">
        <v>18</v>
      </c>
      <c r="J18" s="7"/>
    </row>
    <row r="19" spans="1:10">
      <c r="B19" s="3" t="s">
        <v>20</v>
      </c>
      <c r="C19" s="3" t="s">
        <v>21</v>
      </c>
      <c r="D19" s="3" t="s">
        <v>21</v>
      </c>
      <c r="E19" s="3" t="s">
        <v>45</v>
      </c>
      <c r="F19" s="3" t="s">
        <v>44</v>
      </c>
      <c r="G19" s="3" t="s">
        <v>46</v>
      </c>
      <c r="H19" s="3" t="s">
        <v>47</v>
      </c>
      <c r="I19" s="3">
        <v>2</v>
      </c>
      <c r="J19" s="7" t="s">
        <v>111</v>
      </c>
    </row>
    <row r="20" spans="1:10">
      <c r="B20" s="3" t="s">
        <v>22</v>
      </c>
      <c r="C20" s="3" t="s">
        <v>21</v>
      </c>
      <c r="D20" s="3" t="s">
        <v>21</v>
      </c>
      <c r="J20" s="7"/>
    </row>
    <row r="23" spans="1:10">
      <c r="B23" s="3" t="s">
        <v>23</v>
      </c>
      <c r="C23" s="3" t="s">
        <v>63</v>
      </c>
      <c r="D23" s="3" t="s">
        <v>64</v>
      </c>
      <c r="E23" s="3" t="s">
        <v>62</v>
      </c>
      <c r="F23" s="3" t="s">
        <v>41</v>
      </c>
      <c r="I23" s="3">
        <v>1</v>
      </c>
      <c r="J23" s="9" t="s">
        <v>99</v>
      </c>
    </row>
    <row r="24" spans="1:10">
      <c r="B24" s="3" t="s">
        <v>65</v>
      </c>
      <c r="C24" s="3" t="s">
        <v>65</v>
      </c>
      <c r="D24" s="3" t="s">
        <v>70</v>
      </c>
      <c r="E24" s="3" t="s">
        <v>67</v>
      </c>
      <c r="F24" s="3" t="s">
        <v>98</v>
      </c>
      <c r="I24" s="3">
        <v>1</v>
      </c>
    </row>
    <row r="25" spans="1:10">
      <c r="B25" s="3" t="s">
        <v>66</v>
      </c>
      <c r="C25" s="3" t="s">
        <v>66</v>
      </c>
      <c r="D25" s="3" t="s">
        <v>71</v>
      </c>
      <c r="E25" s="3" t="s">
        <v>68</v>
      </c>
      <c r="F25" s="3" t="s">
        <v>98</v>
      </c>
      <c r="I25" s="3">
        <v>1</v>
      </c>
    </row>
    <row r="27" spans="1:10">
      <c r="B27" s="3" t="s">
        <v>69</v>
      </c>
      <c r="E27" s="3" t="s">
        <v>42</v>
      </c>
      <c r="I27" s="3">
        <v>1</v>
      </c>
      <c r="J27" s="9"/>
    </row>
    <row r="32" spans="1:10">
      <c r="A32" s="1" t="s">
        <v>52</v>
      </c>
      <c r="B32" s="3" t="s">
        <v>53</v>
      </c>
      <c r="E32" s="3" t="s">
        <v>55</v>
      </c>
      <c r="F32" s="3" t="s">
        <v>56</v>
      </c>
      <c r="G32" s="2" t="s">
        <v>108</v>
      </c>
      <c r="H32" s="2"/>
      <c r="I32" s="3">
        <v>1</v>
      </c>
      <c r="J32" s="2" t="s">
        <v>59</v>
      </c>
    </row>
    <row r="33" spans="2:10">
      <c r="B33" s="3" t="s">
        <v>54</v>
      </c>
      <c r="E33" s="3" t="s">
        <v>57</v>
      </c>
      <c r="F33" s="3" t="s">
        <v>58</v>
      </c>
      <c r="G33" s="2" t="s">
        <v>109</v>
      </c>
      <c r="I33" s="3">
        <v>2</v>
      </c>
      <c r="J33" s="2" t="s">
        <v>60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39"/>
  <sheetViews>
    <sheetView workbookViewId="0">
      <selection activeCell="H17" sqref="H17:H18"/>
    </sheetView>
  </sheetViews>
  <sheetFormatPr defaultColWidth="9" defaultRowHeight="15"/>
  <cols>
    <col min="1" max="1" width="12.42578125" style="12" bestFit="1" customWidth="1"/>
    <col min="2" max="2" width="11.7109375" style="12" bestFit="1" customWidth="1"/>
    <col min="3" max="3" width="11.7109375" style="12" customWidth="1"/>
    <col min="4" max="4" width="9" style="12"/>
    <col min="5" max="5" width="31.42578125" style="12" customWidth="1"/>
    <col min="6" max="6" width="45.85546875" style="12" customWidth="1"/>
    <col min="7" max="7" width="9" style="12"/>
    <col min="8" max="8" width="36.140625" style="12" customWidth="1"/>
    <col min="9" max="16384" width="9" style="12"/>
  </cols>
  <sheetData>
    <row r="8" spans="1:6">
      <c r="A8" s="14" t="s">
        <v>105</v>
      </c>
      <c r="B8" s="14" t="s">
        <v>101</v>
      </c>
      <c r="C8" s="14"/>
      <c r="D8" s="14" t="s">
        <v>102</v>
      </c>
      <c r="E8" s="14" t="s">
        <v>103</v>
      </c>
      <c r="F8" s="14" t="s">
        <v>104</v>
      </c>
    </row>
    <row r="9" spans="1:6">
      <c r="F9" s="12">
        <v>1</v>
      </c>
    </row>
    <row r="10" spans="1:6">
      <c r="A10" s="12" t="str">
        <f>'Stereo VSPS'!B6</f>
        <v>R1</v>
      </c>
      <c r="B10" s="12" t="str">
        <f>'Stereo VSPS'!D6</f>
        <v>47k</v>
      </c>
      <c r="D10" s="15">
        <v>1</v>
      </c>
      <c r="E10" s="12" t="str">
        <f>IF(D10=2,'Stereo VSPS'!G6,IF(D10=1,'Stereo VSPS'!E6,""))</f>
        <v>71-CMF5547K000FHEK</v>
      </c>
      <c r="F10" s="13" t="str">
        <f>IF(OR(E10="",E10=0),"",CONCATENATE(E10,"|",'Stereo VSPS'!I6*$F$9))</f>
        <v>71-CMF5547K000FHEK|2</v>
      </c>
    </row>
    <row r="11" spans="1:6">
      <c r="A11" s="12" t="str">
        <f>'Stereo VSPS'!B7</f>
        <v>R2</v>
      </c>
      <c r="B11" s="12" t="str">
        <f>'Stereo VSPS'!D7</f>
        <v>681R</v>
      </c>
      <c r="D11" s="15">
        <v>1</v>
      </c>
      <c r="E11" s="12" t="str">
        <f>IF(D11=2,'Stereo VSPS'!G7,IF(D11=1,'Stereo VSPS'!E7,""))</f>
        <v>71-CMF55681R00FHEK</v>
      </c>
      <c r="F11" s="13" t="str">
        <f>IF(OR(E11="",E11=0),"",CONCATENATE(E11,"|",'Stereo VSPS'!I7*$F$9))</f>
        <v>71-CMF55681R00FHEK|2</v>
      </c>
    </row>
    <row r="12" spans="1:6">
      <c r="A12" s="12" t="str">
        <f>'Stereo VSPS'!B8</f>
        <v>R3</v>
      </c>
      <c r="B12" s="12" t="str">
        <f>'Stereo VSPS'!D8</f>
        <v>2K21</v>
      </c>
      <c r="D12" s="15">
        <v>1</v>
      </c>
      <c r="E12" s="12" t="str">
        <f>IF(D12=2,'Stereo VSPS'!G8,IF(D12=1,'Stereo VSPS'!E8,""))</f>
        <v>71-CMF552K2100FHEK</v>
      </c>
      <c r="F12" s="13" t="str">
        <f>IF(OR(E12="",E12=0),"",CONCATENATE(E12,"|",'Stereo VSPS'!I8*$F$9))</f>
        <v>71-CMF552K2100FHEK|4</v>
      </c>
    </row>
    <row r="13" spans="1:6">
      <c r="A13" s="12" t="str">
        <f>'Stereo VSPS'!B9</f>
        <v>R4</v>
      </c>
      <c r="B13" s="12" t="str">
        <f>'Stereo VSPS'!D9</f>
        <v>105K</v>
      </c>
      <c r="D13" s="15">
        <v>1</v>
      </c>
      <c r="E13" s="12" t="str">
        <f>IF(D13=2,'Stereo VSPS'!G9,IF(D13=1,'Stereo VSPS'!E9,""))</f>
        <v>271-105K-RC</v>
      </c>
      <c r="F13" s="13" t="str">
        <f>IF(OR(E13="",E13=0),"",CONCATENATE(E13,"|",'Stereo VSPS'!I9*$F$9))</f>
        <v>271-105K-RC|2</v>
      </c>
    </row>
    <row r="14" spans="1:6">
      <c r="A14" s="12" t="str">
        <f>'Stereo VSPS'!B10</f>
        <v>R5</v>
      </c>
      <c r="B14" s="12" t="str">
        <f>'Stereo VSPS'!D10</f>
        <v>732K</v>
      </c>
      <c r="D14" s="15">
        <v>1</v>
      </c>
      <c r="E14" s="12" t="str">
        <f>IF(D14=2,'Stereo VSPS'!G10,IF(D14=1,'Stereo VSPS'!E10,""))</f>
        <v>271-732K-RC</v>
      </c>
      <c r="F14" s="13" t="str">
        <f>IF(OR(E14="",E14=0),"",CONCATENATE(E14,"|",'Stereo VSPS'!I10*$F$9))</f>
        <v>271-732K-RC|2</v>
      </c>
    </row>
    <row r="15" spans="1:6">
      <c r="A15" s="12" t="str">
        <f>'Stereo VSPS'!B11</f>
        <v>R6</v>
      </c>
      <c r="B15" s="12" t="str">
        <f>'Stereo VSPS'!D11</f>
        <v>47R</v>
      </c>
      <c r="D15" s="15">
        <v>1</v>
      </c>
      <c r="E15" s="12" t="str">
        <f>IF(D15=2,'Stereo VSPS'!G11,IF(D15=1,'Stereo VSPS'!E11,""))</f>
        <v>791-RC1/4-470JB</v>
      </c>
      <c r="F15" s="13" t="str">
        <f>IF(OR(E15="",E15=0),"",CONCATENATE(E15,"|",'Stereo VSPS'!I11*$F$9))</f>
        <v>791-RC1/4-470JB|2</v>
      </c>
    </row>
    <row r="16" spans="1:6">
      <c r="A16" s="12" t="str">
        <f>'Stereo VSPS'!B12</f>
        <v>R7</v>
      </c>
      <c r="B16" s="12" t="str">
        <f>'Stereo VSPS'!D12</f>
        <v>68K</v>
      </c>
      <c r="D16" s="15">
        <v>1</v>
      </c>
      <c r="E16" s="12" t="str">
        <f>IF(D16=2,'Stereo VSPS'!G12,IF(D16=1,'Stereo VSPS'!E12,""))</f>
        <v>791-RC1/4-683JB</v>
      </c>
      <c r="F16" s="13" t="str">
        <f>IF(OR(E16="",E16=0),"",CONCATENATE(E16,"|",'Stereo VSPS'!I12*$F$9))</f>
        <v>791-RC1/4-683JB|2</v>
      </c>
    </row>
    <row r="17" spans="1:6">
      <c r="D17" s="15"/>
      <c r="E17" s="12" t="str">
        <f>IF(D17=2,'Stereo VSPS'!G13,IF(D17=1,'Stereo VSPS'!E13,""))</f>
        <v/>
      </c>
      <c r="F17" s="13" t="str">
        <f>IF(OR(E17="",E17=0),"",CONCATENATE(E17,"|",'Stereo VSPS'!I13*$F$9))</f>
        <v/>
      </c>
    </row>
    <row r="18" spans="1:6">
      <c r="A18" s="12" t="str">
        <f>'Stereo VSPS'!B14</f>
        <v>C1</v>
      </c>
      <c r="B18" s="12" t="str">
        <f>'Stereo VSPS'!D14</f>
        <v>1nF</v>
      </c>
      <c r="D18" s="15">
        <v>1</v>
      </c>
      <c r="E18" s="12" t="str">
        <f>IF(D18=2,'Stereo VSPS'!G14,IF(D18=1,'Stereo VSPS'!E14,""))</f>
        <v>505-FKP21000/100/2.5</v>
      </c>
      <c r="F18" s="13" t="str">
        <f>IF(OR(E18="",E18=0),"",CONCATENATE(E18,"|",'Stereo VSPS'!I14*$F$9))</f>
        <v>505-FKP21000/100/2.5|8</v>
      </c>
    </row>
    <row r="19" spans="1:6">
      <c r="A19" s="12" t="str">
        <f>'Stereo VSPS'!B15</f>
        <v>C2</v>
      </c>
      <c r="B19" s="12" t="str">
        <f>'Stereo VSPS'!D15</f>
        <v>3x1nF</v>
      </c>
      <c r="D19" s="15"/>
      <c r="E19" s="12" t="str">
        <f>IF(D19=2,'Stereo VSPS'!G15,IF(D19=1,'Stereo VSPS'!E15,""))</f>
        <v/>
      </c>
      <c r="F19" s="13" t="str">
        <f>IF(OR(E19="",E19=0),"",CONCATENATE(E19,"|",'Stereo VSPS'!I15*$F$9))</f>
        <v/>
      </c>
    </row>
    <row r="20" spans="1:6">
      <c r="A20" s="12" t="str">
        <f>'Stereo VSPS'!B16</f>
        <v>C3</v>
      </c>
      <c r="B20" s="12" t="str">
        <f>'Stereo VSPS'!D16</f>
        <v>2.2uF</v>
      </c>
      <c r="D20" s="15">
        <v>1</v>
      </c>
      <c r="E20" s="12" t="str">
        <f>IF(D20=2,'Stereo VSPS'!G16,IF(D20=1,'Stereo VSPS'!E16,""))</f>
        <v>75-V730P205X9250</v>
      </c>
      <c r="F20" s="13" t="str">
        <f>IF(OR(E20="",E20=0),"",CONCATENATE(E20,"|",'Stereo VSPS'!I16*$F$9))</f>
        <v>75-V730P205X9250|2</v>
      </c>
    </row>
    <row r="21" spans="1:6">
      <c r="A21" s="12" t="str">
        <f>'Stereo VSPS'!B17</f>
        <v>C4</v>
      </c>
      <c r="B21" s="12" t="str">
        <f>'Stereo VSPS'!D17</f>
        <v>1000uF/25V</v>
      </c>
      <c r="D21" s="15">
        <v>1</v>
      </c>
      <c r="E21" s="12" t="str">
        <f>IF(D21=2,'Stereo VSPS'!G17,IF(D21=1,'Stereo VSPS'!E17,""))</f>
        <v>647-UKW1E102MPD</v>
      </c>
      <c r="F21" s="13" t="str">
        <f>IF(OR(E21="",E21=0),"",CONCATENATE(E21,"|",'Stereo VSPS'!I17*$F$9))</f>
        <v>647-UKW1E102MPD|2</v>
      </c>
    </row>
    <row r="22" spans="1:6">
      <c r="A22" s="12" t="str">
        <f>'Stereo VSPS'!B18</f>
        <v>C5</v>
      </c>
      <c r="B22" s="12" t="str">
        <f>'Stereo VSPS'!D18</f>
        <v>1000uF/25V</v>
      </c>
      <c r="D22" s="15"/>
      <c r="F22" s="13" t="str">
        <f>IF(OR(E22="",E22=0),"",CONCATENATE(E22,"|",'Stereo VSPS'!I18*$F$9))</f>
        <v/>
      </c>
    </row>
    <row r="23" spans="1:6">
      <c r="A23" s="12" t="str">
        <f>'Stereo VSPS'!B19</f>
        <v>C6</v>
      </c>
      <c r="B23" s="12" t="str">
        <f>'Stereo VSPS'!D19</f>
        <v>100uF/25V</v>
      </c>
      <c r="D23" s="15">
        <v>1</v>
      </c>
      <c r="E23" s="12" t="str">
        <f>IF(D23=2,'Stereo VSPS'!G19,IF(D23=1,'Stereo VSPS'!E19,""))</f>
        <v>647-UKW1E101MED</v>
      </c>
      <c r="F23" s="13" t="str">
        <f>IF(OR(E23="",E23=0),"",CONCATENATE(E23,"|",'Stereo VSPS'!I19*$F$9))</f>
        <v>647-UKW1E101MED|2</v>
      </c>
    </row>
    <row r="24" spans="1:6">
      <c r="A24" s="12" t="str">
        <f>'Stereo VSPS'!B20</f>
        <v>C7</v>
      </c>
      <c r="B24" s="12" t="str">
        <f>'Stereo VSPS'!D20</f>
        <v>100uF/25V</v>
      </c>
      <c r="D24" s="15"/>
      <c r="F24" s="13" t="str">
        <f>IF(OR(E24="",E24=0),"",CONCATENATE(E24,"|",'Stereo VSPS'!I20*$F$9))</f>
        <v/>
      </c>
    </row>
    <row r="25" spans="1:6">
      <c r="D25" s="15"/>
      <c r="F25" s="13" t="str">
        <f>IF(OR(E25="",E25=0),"",CONCATENATE(E25,"|",'Stereo VSPS'!I21*$F$9))</f>
        <v/>
      </c>
    </row>
    <row r="26" spans="1:6">
      <c r="D26" s="15"/>
      <c r="F26" s="13" t="str">
        <f>IF(OR(E26="",E26=0),"",CONCATENATE(E26,"|",'Stereo VSPS'!I22*$F$9))</f>
        <v/>
      </c>
    </row>
    <row r="27" spans="1:6">
      <c r="A27" s="12" t="str">
        <f>'Stereo VSPS'!B23</f>
        <v>IC1</v>
      </c>
      <c r="B27" s="12" t="str">
        <f>'Stereo VSPS'!D23</f>
        <v>NE5532P</v>
      </c>
      <c r="D27" s="15">
        <v>1</v>
      </c>
      <c r="E27" s="12" t="str">
        <f>IF(D27=2,'Stereo VSPS'!G23,IF(D27=1,'Stereo VSPS'!E23,""))</f>
        <v>595-NE5532P</v>
      </c>
      <c r="F27" s="13" t="str">
        <f>IF(OR(E27="",E27=0),"",CONCATENATE(E27,"|",'Stereo VSPS'!I23*$F$9))</f>
        <v>595-NE5532P|1</v>
      </c>
    </row>
    <row r="28" spans="1:6">
      <c r="A28" s="12" t="str">
        <f>'Stereo VSPS'!B24</f>
        <v>LM7812</v>
      </c>
      <c r="B28" s="12" t="str">
        <f>'Stereo VSPS'!D24</f>
        <v>LM7812CT</v>
      </c>
      <c r="D28" s="15">
        <v>1</v>
      </c>
      <c r="E28" s="12" t="str">
        <f>IF(D28=2,'Stereo VSPS'!G24,IF(D28=1,'Stereo VSPS'!E24,""))</f>
        <v>512-LM7812CT</v>
      </c>
      <c r="F28" s="13" t="str">
        <f>IF(OR(E28="",E28=0),"",CONCATENATE(E28,"|",'Stereo VSPS'!I24*$F$9))</f>
        <v>512-LM7812CT|1</v>
      </c>
    </row>
    <row r="29" spans="1:6">
      <c r="A29" s="12" t="str">
        <f>'Stereo VSPS'!B25</f>
        <v>LM7912</v>
      </c>
      <c r="B29" s="12" t="str">
        <f>'Stereo VSPS'!D25</f>
        <v>LM7912CT</v>
      </c>
      <c r="D29" s="15">
        <v>1</v>
      </c>
      <c r="E29" s="12" t="str">
        <f>IF(D29=2,'Stereo VSPS'!G25,IF(D29=1,'Stereo VSPS'!E25,""))</f>
        <v>512-LM7912CT</v>
      </c>
      <c r="F29" s="13" t="str">
        <f>IF(OR(E29="",E29=0),"",CONCATENATE(E29,"|",'Stereo VSPS'!I25*$F$9))</f>
        <v>512-LM7912CT|1</v>
      </c>
    </row>
    <row r="30" spans="1:6">
      <c r="D30" s="15"/>
      <c r="F30" s="13" t="str">
        <f>IF(OR(E30="",E30=0),"",CONCATENATE(E30,"|",'Stereo VSPS'!I26*$F$9))</f>
        <v/>
      </c>
    </row>
    <row r="31" spans="1:6">
      <c r="A31" s="12" t="str">
        <f>'Stereo VSPS'!B27</f>
        <v>8 pin socket</v>
      </c>
      <c r="D31" s="15">
        <v>1</v>
      </c>
      <c r="E31" s="12" t="str">
        <f>IF(D31=2,'Stereo VSPS'!G27,IF(D31=1,'Stereo VSPS'!E27,""))</f>
        <v>575-11043308</v>
      </c>
      <c r="F31" s="13" t="str">
        <f>IF(OR(E31="",E31=0),"",CONCATENATE(E31,"|",'Stereo VSPS'!I27*$F$9))</f>
        <v>575-11043308|1</v>
      </c>
    </row>
    <row r="32" spans="1:6">
      <c r="D32" s="15"/>
      <c r="F32" s="13" t="str">
        <f>IF(OR(E32="",E32=0),"",CONCATENATE(E32,"|",'Stereo VSPS'!I28*$F$9))</f>
        <v/>
      </c>
    </row>
    <row r="33" spans="1:6">
      <c r="D33" s="15"/>
      <c r="F33" s="13" t="str">
        <f>IF(OR(E33="",E33=0),"",CONCATENATE(E33,"|",'Stereo VSPS'!I29*$F$9))</f>
        <v/>
      </c>
    </row>
    <row r="34" spans="1:6">
      <c r="D34" s="15"/>
      <c r="F34" s="13" t="str">
        <f>IF(OR(E34="",E34=0),"",CONCATENATE(E34,"|",'Stereo VSPS'!I30*$F$9))</f>
        <v/>
      </c>
    </row>
    <row r="35" spans="1:6">
      <c r="D35" s="15"/>
      <c r="F35" s="13" t="str">
        <f>IF(OR(E35="",E35=0),"",CONCATENATE(E35,"|",'Stereo VSPS'!I31*$F$9))</f>
        <v/>
      </c>
    </row>
    <row r="36" spans="1:6">
      <c r="A36" s="12" t="str">
        <f>'Stereo VSPS'!B32</f>
        <v>T1</v>
      </c>
      <c r="D36" s="15">
        <v>0</v>
      </c>
      <c r="E36" s="12" t="str">
        <f>IF(D36=2,'Stereo VSPS'!G32,IF(D36=1,'Stereo VSPS'!E32,""))</f>
        <v/>
      </c>
      <c r="F36" s="13" t="str">
        <f>IF(OR(E36="",E36=0),"",CONCATENATE(E36,"|",'Stereo VSPS'!I32*$F$9))</f>
        <v/>
      </c>
    </row>
    <row r="37" spans="1:6">
      <c r="A37" s="12" t="str">
        <f>'Stereo VSPS'!B33</f>
        <v>D1</v>
      </c>
      <c r="D37" s="15">
        <v>0</v>
      </c>
      <c r="E37" s="12" t="str">
        <f>IF(D37=2,'Stereo VSPS'!G33,IF(D37=1,'Stereo VSPS'!E33,""))</f>
        <v/>
      </c>
      <c r="F37" s="13" t="str">
        <f>IF(OR(E37="",E37=0),"",CONCATENATE(E37,"|",'Stereo VSPS'!I33*$F$9))</f>
        <v/>
      </c>
    </row>
    <row r="38" spans="1:6">
      <c r="D38" s="15"/>
      <c r="F38" s="13" t="str">
        <f>IF(OR(E38="",E38=0),"",CONCATENATE(E38,"|",'Stereo VSPS'!I34*$F$9))</f>
        <v/>
      </c>
    </row>
    <row r="39" spans="1:6">
      <c r="D39" s="15"/>
      <c r="F39" s="13" t="str">
        <f>IF(OR(E39="",E39=0),"",CONCATENATE(E39,"|",'Stereo VSPS'!I35*$F$9))</f>
        <v/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workbookViewId="0">
      <selection activeCell="E10" sqref="E10"/>
    </sheetView>
  </sheetViews>
  <sheetFormatPr defaultRowHeight="15"/>
  <sheetData>
    <row r="2" spans="2:8">
      <c r="B2" t="s">
        <v>84</v>
      </c>
    </row>
    <row r="5" spans="2:8">
      <c r="B5" t="s">
        <v>85</v>
      </c>
    </row>
    <row r="9" spans="2:8">
      <c r="B9" t="s">
        <v>86</v>
      </c>
      <c r="E9" s="11">
        <v>3</v>
      </c>
      <c r="F9" t="s">
        <v>87</v>
      </c>
      <c r="H9" t="s">
        <v>88</v>
      </c>
    </row>
    <row r="11" spans="2:8">
      <c r="B11" t="s">
        <v>89</v>
      </c>
      <c r="E11">
        <f>20*LOG(300/E9)</f>
        <v>40</v>
      </c>
      <c r="F11" t="s">
        <v>90</v>
      </c>
      <c r="H11" t="s">
        <v>91</v>
      </c>
    </row>
    <row r="13" spans="2:8">
      <c r="B13" t="s">
        <v>92</v>
      </c>
      <c r="E13">
        <f>68000/10^(E11/20)</f>
        <v>680</v>
      </c>
      <c r="F13" t="s">
        <v>93</v>
      </c>
      <c r="H13" t="s">
        <v>94</v>
      </c>
    </row>
    <row r="15" spans="2:8">
      <c r="B15" t="s">
        <v>95</v>
      </c>
      <c r="E15">
        <f>3000-E13</f>
        <v>2320</v>
      </c>
      <c r="F15" t="s">
        <v>93</v>
      </c>
      <c r="H15" t="s">
        <v>94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J33"/>
  <sheetViews>
    <sheetView workbookViewId="0">
      <selection activeCell="B2" sqref="B2"/>
    </sheetView>
  </sheetViews>
  <sheetFormatPr defaultRowHeight="15"/>
  <cols>
    <col min="1" max="1" width="11" bestFit="1" customWidth="1"/>
    <col min="5" max="5" width="15" bestFit="1" customWidth="1"/>
    <col min="6" max="6" width="20.140625" bestFit="1" customWidth="1"/>
    <col min="7" max="7" width="26" bestFit="1" customWidth="1"/>
    <col min="10" max="10" width="31.7109375" bestFit="1" customWidth="1"/>
  </cols>
  <sheetData>
    <row r="22" spans="1:10">
      <c r="C22" s="16"/>
    </row>
    <row r="32" spans="1:10">
      <c r="A32" s="1"/>
      <c r="B32" s="3"/>
      <c r="C32" s="3"/>
      <c r="D32" s="3"/>
      <c r="E32" s="3"/>
      <c r="F32" s="3"/>
      <c r="G32" s="3"/>
      <c r="H32" s="2"/>
      <c r="I32" s="3"/>
      <c r="J32" s="2"/>
    </row>
    <row r="33" spans="1:10">
      <c r="A33" s="1"/>
      <c r="B33" s="3"/>
      <c r="C33" s="3"/>
      <c r="D33" s="3"/>
      <c r="E33" s="3"/>
      <c r="F33" s="3"/>
      <c r="G33" s="3"/>
      <c r="H33" s="3"/>
      <c r="I33" s="3"/>
      <c r="J33" s="2"/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4" workbookViewId="0">
      <selection activeCell="B3" sqref="B3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Stereo VSPS</vt:lpstr>
      <vt:lpstr>Stereo VSPS Mouser BOM</vt:lpstr>
      <vt:lpstr>VSPS Gain Calculator</vt:lpstr>
      <vt:lpstr>Universal Power Supply</vt:lpstr>
      <vt:lpstr>Board</vt:lpstr>
      <vt:lpstr>Schematic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2012-04-25T00:45:35Z</dcterms:modified>
</cp:coreProperties>
</file>