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PICEMODELS\FinalDesigns\"/>
    </mc:Choice>
  </mc:AlternateContent>
  <bookViews>
    <workbookView xWindow="0" yWindow="0" windowWidth="14580" windowHeight="82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B7" i="1" l="1"/>
  <c r="B6" i="1"/>
  <c r="D22" i="1"/>
  <c r="D23" i="1"/>
  <c r="D16" i="1" l="1"/>
  <c r="D18" i="1" l="1"/>
  <c r="B18" i="1" s="1"/>
  <c r="D17" i="1"/>
  <c r="B17" i="1" l="1"/>
  <c r="D24" i="1"/>
  <c r="D25" i="1" s="1"/>
  <c r="D19" i="1"/>
  <c r="D20" i="1" s="1"/>
</calcChain>
</file>

<file path=xl/sharedStrings.xml><?xml version="1.0" encoding="utf-8"?>
<sst xmlns="http://schemas.openxmlformats.org/spreadsheetml/2006/main" count="65" uniqueCount="51">
  <si>
    <t>INPUTS:</t>
  </si>
  <si>
    <t>Vbg =</t>
  </si>
  <si>
    <t>Vbe(typ)=</t>
  </si>
  <si>
    <t>dVbe=</t>
  </si>
  <si>
    <t>Vce=</t>
  </si>
  <si>
    <t>Voltage from collector to emitters (approximate)</t>
  </si>
  <si>
    <t>Itotal=</t>
  </si>
  <si>
    <t>CALCULATED:</t>
  </si>
  <si>
    <t>Rth1=</t>
  </si>
  <si>
    <t>Rth2=</t>
  </si>
  <si>
    <t>thMult=</t>
  </si>
  <si>
    <t>Thermal resistance of BJT#2 junction to heatsink [K/W]</t>
  </si>
  <si>
    <t>R=</t>
  </si>
  <si>
    <t>Value of ballast resistor</t>
  </si>
  <si>
    <t>I1/I2=</t>
  </si>
  <si>
    <t>Ratio of current through BJT#1 to current through BJT#2</t>
  </si>
  <si>
    <t>Ptotal=</t>
  </si>
  <si>
    <t>Approximate total power dissipation of BJTs [W]</t>
  </si>
  <si>
    <t>vTchar=</t>
  </si>
  <si>
    <t>ThetaJC=</t>
  </si>
  <si>
    <t>ThetaCH=</t>
  </si>
  <si>
    <t>Thermal resistance of each BJT package, junction to case (from spec sheet), [K/W]</t>
  </si>
  <si>
    <t>Typ thermal R of insulator between package and heatsink, [K/W]</t>
  </si>
  <si>
    <t>%hogging=</t>
  </si>
  <si>
    <t>[%]</t>
  </si>
  <si>
    <t>Voltage change in Vbe per 1K temperature increase, -2.1mV  [V/K]</t>
  </si>
  <si>
    <r>
      <t>Multiplier,</t>
    </r>
    <r>
      <rPr>
        <b/>
        <sz val="11"/>
        <color theme="1"/>
        <rFont val="Calibri"/>
        <family val="2"/>
        <scheme val="minor"/>
      </rPr>
      <t xml:space="preserve"> &gt;=1</t>
    </r>
    <r>
      <rPr>
        <sz val="11"/>
        <color theme="1"/>
        <rFont val="Calibri"/>
        <family val="2"/>
        <scheme val="minor"/>
      </rPr>
      <t xml:space="preserve">, of ThetaCH for Rth1; </t>
    </r>
    <r>
      <rPr>
        <b/>
        <sz val="11"/>
        <color theme="1"/>
        <rFont val="Calibri"/>
        <family val="2"/>
        <scheme val="minor"/>
      </rPr>
      <t>set to 1 if Rth1=Rth2 are equal</t>
    </r>
  </si>
  <si>
    <r>
      <t>Variation,</t>
    </r>
    <r>
      <rPr>
        <b/>
        <sz val="11"/>
        <color theme="1"/>
        <rFont val="Calibri"/>
        <family val="2"/>
        <scheme val="minor"/>
      </rPr>
      <t xml:space="preserve"> &lt;=0</t>
    </r>
    <r>
      <rPr>
        <sz val="11"/>
        <color theme="1"/>
        <rFont val="Calibri"/>
        <family val="2"/>
        <scheme val="minor"/>
      </rPr>
      <t xml:space="preserve">, in Vbe for BJT#1, from Vbe(typ); </t>
    </r>
    <r>
      <rPr>
        <b/>
        <sz val="11"/>
        <color theme="1"/>
        <rFont val="Calibri"/>
        <family val="2"/>
        <scheme val="minor"/>
      </rPr>
      <t>set to 0 if both Vbe are equal</t>
    </r>
  </si>
  <si>
    <t>Typical Vbe near the operating current of each BJT (if at heatsink temp), and for BJT#2</t>
  </si>
  <si>
    <t>__________________________________________________________________________</t>
  </si>
  <si>
    <t>for Vce~= 24V, Itotal = 2A, ThetaJC=0.83K/W, ThetaCH=0.25K/W:</t>
  </si>
  <si>
    <t>R</t>
  </si>
  <si>
    <t>%Hogging</t>
  </si>
  <si>
    <t>With Vbe of BJT#1 reduced by 25mV:</t>
  </si>
  <si>
    <t>--</t>
  </si>
  <si>
    <t>Constants:</t>
  </si>
  <si>
    <t>target Itotal=</t>
  </si>
  <si>
    <t>The voltage between the Bases and ground to reach Itotal</t>
  </si>
  <si>
    <t>Current Hogging Estimate with ballast resistors --- v2</t>
  </si>
  <si>
    <t>desired total current in both BJTs  (&gt; 0)</t>
  </si>
  <si>
    <t>Vbe1=</t>
  </si>
  <si>
    <t>Thermal resistance of BJT#1 junction to heatsink [K/W]</t>
  </si>
  <si>
    <t>Vbe for BJT#1 (for BJT#2, it is just Vbe(typ) [V]</t>
  </si>
  <si>
    <t>I2=</t>
  </si>
  <si>
    <t>I1=</t>
  </si>
  <si>
    <t>collector current of I1 [A]</t>
  </si>
  <si>
    <t>collector current of I2 [A]</t>
  </si>
  <si>
    <t>Actual  total current of the BJT bank, [A]</t>
  </si>
  <si>
    <t>With Vbe of BJT#1 reduced by 4mV:</t>
  </si>
  <si>
    <t>(target I adjusted for Itotal)</t>
  </si>
  <si>
    <t>With ThetaCH increased by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</si>
</sst>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quotePrefix="1"/>
    <xf numFmtId="0" fontId="1" fillId="0" borderId="0" xfId="0" applyFont="1"/>
    <xf numFmtId="0" fontId="2" fillId="0" borderId="0" xfId="0" applyFont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0" xfId="0" applyFill="1"/>
    <xf numFmtId="0" fontId="3" fillId="0" borderId="0" xfId="0" applyFont="1" applyFill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left"/>
    </xf>
    <xf numFmtId="0" fontId="0" fillId="4" borderId="5" xfId="0" applyFill="1" applyBorder="1"/>
    <xf numFmtId="0" fontId="0" fillId="4" borderId="6" xfId="0" applyFill="1" applyBorder="1"/>
    <xf numFmtId="0" fontId="0" fillId="4" borderId="5" xfId="0" applyFill="1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quotePrefix="1" applyAlignment="1">
      <alignment horizontal="right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Current hogging vs. Ballast</a:t>
            </a:r>
            <a:r>
              <a:rPr lang="en-US" baseline="0"/>
              <a:t> Resistor Value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Vbe reduced 25mV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Sheet1!$A$36:$A$52</c:f>
              <c:numCache>
                <c:formatCode>General</c:formatCode>
                <c:ptCount val="17"/>
                <c:pt idx="0">
                  <c:v>0.08</c:v>
                </c:pt>
                <c:pt idx="1">
                  <c:v>0.09</c:v>
                </c:pt>
                <c:pt idx="2">
                  <c:v>0.1</c:v>
                </c:pt>
                <c:pt idx="3">
                  <c:v>0.12</c:v>
                </c:pt>
                <c:pt idx="4">
                  <c:v>0.15</c:v>
                </c:pt>
                <c:pt idx="5">
                  <c:v>0.18</c:v>
                </c:pt>
                <c:pt idx="6">
                  <c:v>0.2</c:v>
                </c:pt>
                <c:pt idx="7">
                  <c:v>0.22</c:v>
                </c:pt>
                <c:pt idx="8">
                  <c:v>0.27</c:v>
                </c:pt>
                <c:pt idx="9">
                  <c:v>0.33</c:v>
                </c:pt>
                <c:pt idx="10">
                  <c:v>0.4</c:v>
                </c:pt>
                <c:pt idx="11">
                  <c:v>0.47</c:v>
                </c:pt>
                <c:pt idx="12">
                  <c:v>0.55000000000000004</c:v>
                </c:pt>
                <c:pt idx="13">
                  <c:v>0.68</c:v>
                </c:pt>
                <c:pt idx="14">
                  <c:v>0.75</c:v>
                </c:pt>
                <c:pt idx="15">
                  <c:v>0.82</c:v>
                </c:pt>
                <c:pt idx="16">
                  <c:v>1</c:v>
                </c:pt>
              </c:numCache>
            </c:numRef>
          </c:xVal>
          <c:yVal>
            <c:numRef>
              <c:f>Sheet1!$B$36:$B$52</c:f>
              <c:numCache>
                <c:formatCode>General</c:formatCode>
                <c:ptCount val="17"/>
                <c:pt idx="0">
                  <c:v>195.6</c:v>
                </c:pt>
                <c:pt idx="1">
                  <c:v>108.1</c:v>
                </c:pt>
                <c:pt idx="2">
                  <c:v>73.150000000000006</c:v>
                </c:pt>
                <c:pt idx="3">
                  <c:v>47.66</c:v>
                </c:pt>
                <c:pt idx="4">
                  <c:v>30.78</c:v>
                </c:pt>
                <c:pt idx="5">
                  <c:v>22.12</c:v>
                </c:pt>
                <c:pt idx="6">
                  <c:v>18.77</c:v>
                </c:pt>
                <c:pt idx="7">
                  <c:v>16.32</c:v>
                </c:pt>
                <c:pt idx="8">
                  <c:v>12.21</c:v>
                </c:pt>
                <c:pt idx="9">
                  <c:v>9.5</c:v>
                </c:pt>
                <c:pt idx="10">
                  <c:v>7.4969999999999999</c:v>
                </c:pt>
                <c:pt idx="11">
                  <c:v>6.202</c:v>
                </c:pt>
                <c:pt idx="12">
                  <c:v>5.1740000000000004</c:v>
                </c:pt>
                <c:pt idx="13">
                  <c:v>4.0780000000000003</c:v>
                </c:pt>
                <c:pt idx="14">
                  <c:v>3.6680000000000001</c:v>
                </c:pt>
                <c:pt idx="15">
                  <c:v>3.3149999999999999</c:v>
                </c:pt>
                <c:pt idx="16">
                  <c:v>2.6709999999999998</c:v>
                </c:pt>
              </c:numCache>
            </c:numRef>
          </c:yVal>
          <c:smooth val="1"/>
        </c:ser>
        <c:ser>
          <c:idx val="2"/>
          <c:order val="1"/>
          <c:tx>
            <c:v>Vbe reduced 4mV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Sheet1!$E$35:$E$52</c:f>
              <c:numCache>
                <c:formatCode>General</c:formatCode>
                <c:ptCount val="18"/>
                <c:pt idx="0">
                  <c:v>7.0000000000000007E-2</c:v>
                </c:pt>
                <c:pt idx="1">
                  <c:v>0.08</c:v>
                </c:pt>
                <c:pt idx="2">
                  <c:v>0.09</c:v>
                </c:pt>
                <c:pt idx="3">
                  <c:v>0.1</c:v>
                </c:pt>
                <c:pt idx="4">
                  <c:v>0.12</c:v>
                </c:pt>
                <c:pt idx="5">
                  <c:v>0.15</c:v>
                </c:pt>
                <c:pt idx="6">
                  <c:v>0.18</c:v>
                </c:pt>
                <c:pt idx="7">
                  <c:v>0.2</c:v>
                </c:pt>
                <c:pt idx="8">
                  <c:v>0.22</c:v>
                </c:pt>
                <c:pt idx="9">
                  <c:v>0.27</c:v>
                </c:pt>
                <c:pt idx="10">
                  <c:v>0.33</c:v>
                </c:pt>
                <c:pt idx="11">
                  <c:v>0.4</c:v>
                </c:pt>
                <c:pt idx="12">
                  <c:v>0.47</c:v>
                </c:pt>
                <c:pt idx="13">
                  <c:v>0.55000000000000004</c:v>
                </c:pt>
                <c:pt idx="14">
                  <c:v>0.68</c:v>
                </c:pt>
                <c:pt idx="15">
                  <c:v>0.75</c:v>
                </c:pt>
                <c:pt idx="16">
                  <c:v>0.82</c:v>
                </c:pt>
                <c:pt idx="17">
                  <c:v>1</c:v>
                </c:pt>
              </c:numCache>
            </c:numRef>
          </c:xVal>
          <c:yVal>
            <c:numRef>
              <c:f>Sheet1!$F$35:$F$52</c:f>
              <c:numCache>
                <c:formatCode>General</c:formatCode>
                <c:ptCount val="18"/>
                <c:pt idx="0">
                  <c:v>29.63</c:v>
                </c:pt>
                <c:pt idx="1">
                  <c:v>16.91</c:v>
                </c:pt>
                <c:pt idx="2">
                  <c:v>11.9</c:v>
                </c:pt>
                <c:pt idx="3">
                  <c:v>9.1440000000000001</c:v>
                </c:pt>
                <c:pt idx="4" formatCode="#,##0">
                  <c:v>6.2889999999999997</c:v>
                </c:pt>
                <c:pt idx="5">
                  <c:v>4.2709999999999999</c:v>
                </c:pt>
                <c:pt idx="6">
                  <c:v>3.2509999999999999</c:v>
                </c:pt>
                <c:pt idx="7">
                  <c:v>2.7759999999999998</c:v>
                </c:pt>
                <c:pt idx="8">
                  <c:v>2.44</c:v>
                </c:pt>
                <c:pt idx="9">
                  <c:v>1.8740000000000001</c:v>
                </c:pt>
                <c:pt idx="10">
                  <c:v>1.452</c:v>
                </c:pt>
                <c:pt idx="11">
                  <c:v>1.163</c:v>
                </c:pt>
                <c:pt idx="12">
                  <c:v>0.96699999999999997</c:v>
                </c:pt>
                <c:pt idx="13">
                  <c:v>0.80700000000000005</c:v>
                </c:pt>
                <c:pt idx="14">
                  <c:v>0.63900000000000001</c:v>
                </c:pt>
                <c:pt idx="15">
                  <c:v>0.57499999999999996</c:v>
                </c:pt>
                <c:pt idx="16">
                  <c:v>0.52200000000000002</c:v>
                </c:pt>
                <c:pt idx="17">
                  <c:v>0.42299999999999999</c:v>
                </c:pt>
              </c:numCache>
            </c:numRef>
          </c:yVal>
          <c:smooth val="1"/>
        </c:ser>
        <c:ser>
          <c:idx val="1"/>
          <c:order val="2"/>
          <c:tx>
            <c:v>ThetaCH increased 50%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Sheet1!$J$35:$J$52</c:f>
              <c:numCache>
                <c:formatCode>General</c:formatCode>
                <c:ptCount val="18"/>
                <c:pt idx="0">
                  <c:v>7.0000000000000007E-2</c:v>
                </c:pt>
                <c:pt idx="1">
                  <c:v>0.08</c:v>
                </c:pt>
                <c:pt idx="2">
                  <c:v>0.09</c:v>
                </c:pt>
                <c:pt idx="3">
                  <c:v>0.1</c:v>
                </c:pt>
                <c:pt idx="4">
                  <c:v>0.12</c:v>
                </c:pt>
                <c:pt idx="5">
                  <c:v>0.15</c:v>
                </c:pt>
                <c:pt idx="6">
                  <c:v>0.18</c:v>
                </c:pt>
                <c:pt idx="7">
                  <c:v>0.2</c:v>
                </c:pt>
                <c:pt idx="8">
                  <c:v>0.22</c:v>
                </c:pt>
                <c:pt idx="9">
                  <c:v>0.27</c:v>
                </c:pt>
                <c:pt idx="10">
                  <c:v>0.33</c:v>
                </c:pt>
                <c:pt idx="11">
                  <c:v>0.4</c:v>
                </c:pt>
                <c:pt idx="12">
                  <c:v>0.47</c:v>
                </c:pt>
                <c:pt idx="13">
                  <c:v>0.55000000000000004</c:v>
                </c:pt>
                <c:pt idx="14">
                  <c:v>0.68</c:v>
                </c:pt>
                <c:pt idx="15">
                  <c:v>0.75</c:v>
                </c:pt>
                <c:pt idx="16">
                  <c:v>0.82</c:v>
                </c:pt>
                <c:pt idx="17">
                  <c:v>1</c:v>
                </c:pt>
              </c:numCache>
            </c:numRef>
          </c:xVal>
          <c:yVal>
            <c:numRef>
              <c:f>Sheet1!$K$35:$K$52</c:f>
              <c:numCache>
                <c:formatCode>General</c:formatCode>
                <c:ptCount val="18"/>
                <c:pt idx="0">
                  <c:v>67.98</c:v>
                </c:pt>
                <c:pt idx="1">
                  <c:v>32.700000000000003</c:v>
                </c:pt>
                <c:pt idx="2">
                  <c:v>21.53</c:v>
                </c:pt>
                <c:pt idx="3">
                  <c:v>16.04</c:v>
                </c:pt>
                <c:pt idx="4">
                  <c:v>10.63</c:v>
                </c:pt>
                <c:pt idx="5">
                  <c:v>7.0570000000000004</c:v>
                </c:pt>
                <c:pt idx="6">
                  <c:v>5.2869999999999999</c:v>
                </c:pt>
                <c:pt idx="7">
                  <c:v>4.524</c:v>
                </c:pt>
                <c:pt idx="8">
                  <c:v>3.956</c:v>
                </c:pt>
                <c:pt idx="9">
                  <c:v>3</c:v>
                </c:pt>
                <c:pt idx="10">
                  <c:v>2.34</c:v>
                </c:pt>
                <c:pt idx="11">
                  <c:v>1.857</c:v>
                </c:pt>
                <c:pt idx="12">
                  <c:v>1.5389999999999999</c:v>
                </c:pt>
                <c:pt idx="13">
                  <c:v>1.288</c:v>
                </c:pt>
                <c:pt idx="14">
                  <c:v>1.0169999999999999</c:v>
                </c:pt>
                <c:pt idx="15">
                  <c:v>0.91400000000000003</c:v>
                </c:pt>
                <c:pt idx="16">
                  <c:v>0.83</c:v>
                </c:pt>
                <c:pt idx="17">
                  <c:v>0.67100000000000004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923024"/>
        <c:axId val="356922240"/>
      </c:scatterChart>
      <c:valAx>
        <c:axId val="356923024"/>
        <c:scaling>
          <c:orientation val="minMax"/>
          <c:max val="1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922240"/>
        <c:crosses val="autoZero"/>
        <c:crossBetween val="midCat"/>
        <c:majorUnit val="0.1"/>
      </c:valAx>
      <c:valAx>
        <c:axId val="356922240"/>
        <c:scaling>
          <c:orientation val="minMax"/>
          <c:max val="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923024"/>
        <c:crosses val="autoZero"/>
        <c:crossBetween val="midCat"/>
      </c:valAx>
      <c:spPr>
        <a:noFill/>
        <a:ln w="15875">
          <a:solidFill>
            <a:schemeClr val="accent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53</xdr:row>
      <xdr:rowOff>80961</xdr:rowOff>
    </xdr:from>
    <xdr:to>
      <xdr:col>8</xdr:col>
      <xdr:colOff>390525</xdr:colOff>
      <xdr:row>72</xdr:row>
      <xdr:rowOff>85724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72</xdr:row>
      <xdr:rowOff>0</xdr:rowOff>
    </xdr:from>
    <xdr:to>
      <xdr:col>9</xdr:col>
      <xdr:colOff>351702</xdr:colOff>
      <xdr:row>84</xdr:row>
      <xdr:rowOff>123524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3658850"/>
          <a:ext cx="5780952" cy="24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workbookViewId="0">
      <selection activeCell="L66" sqref="L66"/>
    </sheetView>
  </sheetViews>
  <sheetFormatPr defaultRowHeight="15" x14ac:dyDescent="0.25"/>
  <cols>
    <col min="2" max="2" width="13.5703125" customWidth="1"/>
    <col min="3" max="3" width="13" customWidth="1"/>
    <col min="7" max="7" width="9.140625" style="19"/>
    <col min="12" max="12" width="12.28515625" customWidth="1"/>
  </cols>
  <sheetData>
    <row r="1" spans="1:13" ht="21.75" thickBot="1" x14ac:dyDescent="0.4">
      <c r="B1" s="15" t="s">
        <v>38</v>
      </c>
      <c r="C1" s="16"/>
      <c r="D1" s="16"/>
      <c r="E1" s="16"/>
      <c r="F1" s="16"/>
      <c r="G1" s="18"/>
      <c r="H1" s="17"/>
    </row>
    <row r="2" spans="1:13" ht="15.75" thickBot="1" x14ac:dyDescent="0.3"/>
    <row r="3" spans="1:13" ht="16.5" thickBot="1" x14ac:dyDescent="0.3">
      <c r="A3" s="2" t="s">
        <v>0</v>
      </c>
      <c r="C3" t="s">
        <v>12</v>
      </c>
      <c r="D3" s="6">
        <v>0.22</v>
      </c>
      <c r="E3" t="s">
        <v>13</v>
      </c>
    </row>
    <row r="4" spans="1:13" x14ac:dyDescent="0.25">
      <c r="C4" t="s">
        <v>36</v>
      </c>
      <c r="D4" s="4">
        <v>2</v>
      </c>
      <c r="E4" t="s">
        <v>39</v>
      </c>
      <c r="M4" s="7"/>
    </row>
    <row r="5" spans="1:13" ht="15.75" x14ac:dyDescent="0.25">
      <c r="C5" t="s">
        <v>2</v>
      </c>
      <c r="D5" s="5">
        <v>0.7</v>
      </c>
      <c r="E5" t="s">
        <v>28</v>
      </c>
    </row>
    <row r="6" spans="1:13" ht="21" x14ac:dyDescent="0.35">
      <c r="B6" s="9" t="str">
        <f>+IF($D$6&gt;0,"ERROR!","")</f>
        <v/>
      </c>
      <c r="C6" t="s">
        <v>3</v>
      </c>
      <c r="D6" s="5">
        <v>0</v>
      </c>
      <c r="E6" t="s">
        <v>27</v>
      </c>
    </row>
    <row r="7" spans="1:13" ht="21" x14ac:dyDescent="0.35">
      <c r="B7" s="9" t="str">
        <f>+IF($D$7&lt;1,"ERROR!","")</f>
        <v/>
      </c>
      <c r="C7" t="s">
        <v>10</v>
      </c>
      <c r="D7" s="5">
        <v>1.5</v>
      </c>
      <c r="E7" t="s">
        <v>26</v>
      </c>
    </row>
    <row r="8" spans="1:13" ht="15.75" x14ac:dyDescent="0.25">
      <c r="C8" t="s">
        <v>4</v>
      </c>
      <c r="D8" s="5">
        <v>24</v>
      </c>
      <c r="E8" t="s">
        <v>5</v>
      </c>
    </row>
    <row r="9" spans="1:13" ht="15.75" x14ac:dyDescent="0.25">
      <c r="C9" t="s">
        <v>19</v>
      </c>
      <c r="D9" s="5">
        <v>0.83</v>
      </c>
      <c r="E9" t="s">
        <v>21</v>
      </c>
    </row>
    <row r="10" spans="1:13" ht="15.75" x14ac:dyDescent="0.25">
      <c r="C10" t="s">
        <v>20</v>
      </c>
      <c r="D10" s="5">
        <v>0.25</v>
      </c>
      <c r="E10" t="s">
        <v>22</v>
      </c>
    </row>
    <row r="12" spans="1:13" ht="15.75" x14ac:dyDescent="0.25">
      <c r="A12" s="2" t="s">
        <v>35</v>
      </c>
      <c r="D12" s="8"/>
    </row>
    <row r="13" spans="1:13" ht="15.75" x14ac:dyDescent="0.25">
      <c r="C13" t="s">
        <v>18</v>
      </c>
      <c r="D13" s="8">
        <v>-2.0999999999999999E-3</v>
      </c>
      <c r="E13" s="1" t="s">
        <v>25</v>
      </c>
    </row>
    <row r="14" spans="1:13" ht="15.75" x14ac:dyDescent="0.25">
      <c r="D14" s="8"/>
      <c r="E14" s="1"/>
    </row>
    <row r="15" spans="1:13" x14ac:dyDescent="0.25">
      <c r="A15" s="2" t="s">
        <v>7</v>
      </c>
    </row>
    <row r="16" spans="1:13" ht="15.75" x14ac:dyDescent="0.25">
      <c r="A16" s="2"/>
      <c r="C16" t="s">
        <v>1</v>
      </c>
      <c r="D16" s="8">
        <f>+($D$3+$D$13*$D$8*$D$23)*$D$4/2+$D$5</f>
        <v>0.86556799999999989</v>
      </c>
      <c r="E16" s="1" t="s">
        <v>37</v>
      </c>
    </row>
    <row r="17" spans="1:11" ht="21" x14ac:dyDescent="0.35">
      <c r="A17" s="2"/>
      <c r="B17" s="9" t="str">
        <f>+IF(OR(($D$17 &lt;0),($D$17&lt;$D$18)),"ERROR!","")</f>
        <v/>
      </c>
      <c r="C17" t="s">
        <v>44</v>
      </c>
      <c r="D17" s="8">
        <f>+($D$16-$D$21)/($D$3+D13*$D$8*$D$22)</f>
        <v>1.039555968556144</v>
      </c>
      <c r="E17" s="1" t="s">
        <v>45</v>
      </c>
    </row>
    <row r="18" spans="1:11" ht="21" x14ac:dyDescent="0.35">
      <c r="A18" s="2"/>
      <c r="B18" s="9" t="str">
        <f>+IF($D$18&lt;0,"ERROR!","")</f>
        <v/>
      </c>
      <c r="C18" t="s">
        <v>43</v>
      </c>
      <c r="D18" s="12">
        <f>+($D$16-$D$5)/($D$3+$D$13*$D$8*$D$23)</f>
        <v>0.99999999999999967</v>
      </c>
      <c r="E18" s="1" t="s">
        <v>46</v>
      </c>
    </row>
    <row r="19" spans="1:11" x14ac:dyDescent="0.25">
      <c r="C19" t="s">
        <v>6</v>
      </c>
      <c r="D19" s="12">
        <f>+D17+D18</f>
        <v>2.0395559685561437</v>
      </c>
      <c r="E19" t="s">
        <v>47</v>
      </c>
    </row>
    <row r="20" spans="1:11" x14ac:dyDescent="0.25">
      <c r="C20" t="s">
        <v>16</v>
      </c>
      <c r="D20" s="12">
        <f>+$D$19*$D$8</f>
        <v>48.94934324534745</v>
      </c>
      <c r="E20" t="s">
        <v>17</v>
      </c>
    </row>
    <row r="21" spans="1:11" x14ac:dyDescent="0.25">
      <c r="C21" t="s">
        <v>40</v>
      </c>
      <c r="D21" s="12">
        <f>+$D$5+$D$6</f>
        <v>0.7</v>
      </c>
      <c r="E21" t="s">
        <v>42</v>
      </c>
    </row>
    <row r="22" spans="1:11" x14ac:dyDescent="0.25">
      <c r="C22" t="s">
        <v>8</v>
      </c>
      <c r="D22" s="12">
        <f>+$D$9+$D$7*$D$10</f>
        <v>1.2050000000000001</v>
      </c>
      <c r="E22" t="s">
        <v>41</v>
      </c>
    </row>
    <row r="23" spans="1:11" ht="15.75" thickBot="1" x14ac:dyDescent="0.3">
      <c r="C23" t="s">
        <v>9</v>
      </c>
      <c r="D23" s="12">
        <f>+$D$9+$D$10</f>
        <v>1.08</v>
      </c>
      <c r="E23" t="s">
        <v>11</v>
      </c>
    </row>
    <row r="24" spans="1:11" ht="18.75" x14ac:dyDescent="0.3">
      <c r="C24" t="s">
        <v>14</v>
      </c>
      <c r="D24" s="13">
        <f>+$D$17/$D$18</f>
        <v>1.0395559685561444</v>
      </c>
      <c r="E24" t="s">
        <v>15</v>
      </c>
    </row>
    <row r="25" spans="1:11" ht="19.5" thickBot="1" x14ac:dyDescent="0.35">
      <c r="C25" t="s">
        <v>23</v>
      </c>
      <c r="D25" s="14">
        <f>+($D$24-1)*100</f>
        <v>3.9555968556144405</v>
      </c>
      <c r="E25" s="3" t="s">
        <v>24</v>
      </c>
    </row>
    <row r="27" spans="1:11" x14ac:dyDescent="0.25">
      <c r="A27" t="s">
        <v>29</v>
      </c>
    </row>
    <row r="28" spans="1:11" x14ac:dyDescent="0.25">
      <c r="A28" t="s">
        <v>30</v>
      </c>
    </row>
    <row r="30" spans="1:11" x14ac:dyDescent="0.25">
      <c r="A30" t="s">
        <v>33</v>
      </c>
      <c r="E30" t="s">
        <v>48</v>
      </c>
      <c r="G30"/>
      <c r="J30" t="s">
        <v>50</v>
      </c>
      <c r="K30" s="19"/>
    </row>
    <row r="31" spans="1:11" x14ac:dyDescent="0.25">
      <c r="A31" s="10" t="s">
        <v>31</v>
      </c>
      <c r="B31" s="10" t="s">
        <v>32</v>
      </c>
      <c r="E31" s="10" t="s">
        <v>31</v>
      </c>
      <c r="F31" s="10" t="s">
        <v>32</v>
      </c>
      <c r="G31"/>
      <c r="J31" s="10" t="s">
        <v>31</v>
      </c>
      <c r="K31" s="20" t="s">
        <v>32</v>
      </c>
    </row>
    <row r="32" spans="1:11" x14ac:dyDescent="0.25">
      <c r="A32">
        <v>0.05</v>
      </c>
      <c r="B32" s="11" t="s">
        <v>34</v>
      </c>
      <c r="E32">
        <v>0.05</v>
      </c>
      <c r="F32" s="21" t="s">
        <v>34</v>
      </c>
      <c r="G32"/>
      <c r="J32">
        <v>0.05</v>
      </c>
      <c r="K32" s="21" t="s">
        <v>34</v>
      </c>
    </row>
    <row r="33" spans="1:11" x14ac:dyDescent="0.25">
      <c r="A33">
        <v>5.5E-2</v>
      </c>
      <c r="B33" s="11" t="s">
        <v>34</v>
      </c>
      <c r="E33">
        <v>5.5E-2</v>
      </c>
      <c r="F33" s="21" t="s">
        <v>34</v>
      </c>
      <c r="G33"/>
      <c r="J33">
        <v>5.5E-2</v>
      </c>
      <c r="K33" s="21" t="s">
        <v>34</v>
      </c>
    </row>
    <row r="34" spans="1:11" x14ac:dyDescent="0.25">
      <c r="A34">
        <v>0.06</v>
      </c>
      <c r="B34" s="11" t="s">
        <v>34</v>
      </c>
      <c r="E34">
        <v>0.06</v>
      </c>
      <c r="F34" s="21" t="s">
        <v>34</v>
      </c>
      <c r="G34"/>
      <c r="J34">
        <v>0.06</v>
      </c>
      <c r="K34" s="21" t="s">
        <v>34</v>
      </c>
    </row>
    <row r="35" spans="1:11" x14ac:dyDescent="0.25">
      <c r="A35">
        <v>7.0000000000000007E-2</v>
      </c>
      <c r="B35" s="11" t="s">
        <v>34</v>
      </c>
      <c r="E35">
        <v>7.0000000000000007E-2</v>
      </c>
      <c r="F35" s="21">
        <v>29.63</v>
      </c>
      <c r="G35"/>
      <c r="J35">
        <v>7.0000000000000007E-2</v>
      </c>
      <c r="K35" s="19">
        <v>67.98</v>
      </c>
    </row>
    <row r="36" spans="1:11" x14ac:dyDescent="0.25">
      <c r="A36">
        <v>0.08</v>
      </c>
      <c r="B36">
        <v>195.6</v>
      </c>
      <c r="E36">
        <v>0.08</v>
      </c>
      <c r="F36">
        <v>16.91</v>
      </c>
      <c r="G36"/>
      <c r="J36">
        <v>0.08</v>
      </c>
      <c r="K36" s="19">
        <v>32.700000000000003</v>
      </c>
    </row>
    <row r="37" spans="1:11" x14ac:dyDescent="0.25">
      <c r="A37">
        <v>0.09</v>
      </c>
      <c r="B37">
        <v>108.1</v>
      </c>
      <c r="E37">
        <v>0.09</v>
      </c>
      <c r="F37">
        <v>11.9</v>
      </c>
      <c r="G37"/>
      <c r="J37">
        <v>0.09</v>
      </c>
      <c r="K37" s="19">
        <v>21.53</v>
      </c>
    </row>
    <row r="38" spans="1:11" x14ac:dyDescent="0.25">
      <c r="A38">
        <v>0.1</v>
      </c>
      <c r="B38">
        <v>73.150000000000006</v>
      </c>
      <c r="E38">
        <v>0.1</v>
      </c>
      <c r="F38">
        <v>9.1440000000000001</v>
      </c>
      <c r="G38"/>
      <c r="J38">
        <v>0.1</v>
      </c>
      <c r="K38" s="19">
        <v>16.04</v>
      </c>
    </row>
    <row r="39" spans="1:11" x14ac:dyDescent="0.25">
      <c r="A39">
        <v>0.12</v>
      </c>
      <c r="B39">
        <v>47.66</v>
      </c>
      <c r="E39">
        <v>0.12</v>
      </c>
      <c r="F39" s="22">
        <v>6.2889999999999997</v>
      </c>
      <c r="G39"/>
      <c r="J39">
        <v>0.12</v>
      </c>
      <c r="K39" s="19">
        <v>10.63</v>
      </c>
    </row>
    <row r="40" spans="1:11" x14ac:dyDescent="0.25">
      <c r="A40">
        <v>0.15</v>
      </c>
      <c r="B40">
        <v>30.78</v>
      </c>
      <c r="E40">
        <v>0.15</v>
      </c>
      <c r="F40">
        <v>4.2709999999999999</v>
      </c>
      <c r="G40"/>
      <c r="J40">
        <v>0.15</v>
      </c>
      <c r="K40" s="19">
        <v>7.0570000000000004</v>
      </c>
    </row>
    <row r="41" spans="1:11" x14ac:dyDescent="0.25">
      <c r="A41">
        <v>0.18</v>
      </c>
      <c r="B41">
        <v>22.12</v>
      </c>
      <c r="E41">
        <v>0.18</v>
      </c>
      <c r="F41">
        <v>3.2509999999999999</v>
      </c>
      <c r="G41"/>
      <c r="J41">
        <v>0.18</v>
      </c>
      <c r="K41" s="19">
        <v>5.2869999999999999</v>
      </c>
    </row>
    <row r="42" spans="1:11" x14ac:dyDescent="0.25">
      <c r="A42">
        <v>0.2</v>
      </c>
      <c r="B42">
        <v>18.77</v>
      </c>
      <c r="E42">
        <v>0.2</v>
      </c>
      <c r="F42">
        <v>2.7759999999999998</v>
      </c>
      <c r="G42"/>
      <c r="J42">
        <v>0.2</v>
      </c>
      <c r="K42" s="19">
        <v>4.524</v>
      </c>
    </row>
    <row r="43" spans="1:11" x14ac:dyDescent="0.25">
      <c r="A43">
        <v>0.22</v>
      </c>
      <c r="B43">
        <v>16.32</v>
      </c>
      <c r="E43">
        <v>0.22</v>
      </c>
      <c r="F43">
        <v>2.44</v>
      </c>
      <c r="G43"/>
      <c r="J43">
        <v>0.22</v>
      </c>
      <c r="K43" s="19">
        <v>3.956</v>
      </c>
    </row>
    <row r="44" spans="1:11" x14ac:dyDescent="0.25">
      <c r="A44">
        <v>0.27</v>
      </c>
      <c r="B44">
        <v>12.21</v>
      </c>
      <c r="E44">
        <v>0.27</v>
      </c>
      <c r="F44">
        <v>1.8740000000000001</v>
      </c>
      <c r="G44"/>
      <c r="J44">
        <v>0.27</v>
      </c>
      <c r="K44" s="19">
        <v>3</v>
      </c>
    </row>
    <row r="45" spans="1:11" x14ac:dyDescent="0.25">
      <c r="A45">
        <v>0.33</v>
      </c>
      <c r="B45">
        <v>9.5</v>
      </c>
      <c r="E45">
        <v>0.33</v>
      </c>
      <c r="F45">
        <v>1.452</v>
      </c>
      <c r="G45"/>
      <c r="J45">
        <v>0.33</v>
      </c>
      <c r="K45" s="19">
        <v>2.34</v>
      </c>
    </row>
    <row r="46" spans="1:11" x14ac:dyDescent="0.25">
      <c r="A46">
        <v>0.4</v>
      </c>
      <c r="B46">
        <v>7.4969999999999999</v>
      </c>
      <c r="E46">
        <v>0.4</v>
      </c>
      <c r="F46">
        <v>1.163</v>
      </c>
      <c r="G46"/>
      <c r="J46">
        <v>0.4</v>
      </c>
      <c r="K46" s="19">
        <v>1.857</v>
      </c>
    </row>
    <row r="47" spans="1:11" x14ac:dyDescent="0.25">
      <c r="A47">
        <v>0.47</v>
      </c>
      <c r="B47">
        <v>6.202</v>
      </c>
      <c r="E47">
        <v>0.47</v>
      </c>
      <c r="F47">
        <v>0.96699999999999997</v>
      </c>
      <c r="G47"/>
      <c r="J47">
        <v>0.47</v>
      </c>
      <c r="K47" s="19">
        <v>1.5389999999999999</v>
      </c>
    </row>
    <row r="48" spans="1:11" x14ac:dyDescent="0.25">
      <c r="A48">
        <v>0.55000000000000004</v>
      </c>
      <c r="B48">
        <v>5.1740000000000004</v>
      </c>
      <c r="E48">
        <v>0.55000000000000004</v>
      </c>
      <c r="F48">
        <v>0.80700000000000005</v>
      </c>
      <c r="G48"/>
      <c r="J48">
        <v>0.55000000000000004</v>
      </c>
      <c r="K48" s="19">
        <v>1.288</v>
      </c>
    </row>
    <row r="49" spans="1:11" x14ac:dyDescent="0.25">
      <c r="A49">
        <v>0.68</v>
      </c>
      <c r="B49">
        <v>4.0780000000000003</v>
      </c>
      <c r="E49">
        <v>0.68</v>
      </c>
      <c r="F49">
        <v>0.63900000000000001</v>
      </c>
      <c r="G49"/>
      <c r="J49">
        <v>0.68</v>
      </c>
      <c r="K49" s="19">
        <v>1.0169999999999999</v>
      </c>
    </row>
    <row r="50" spans="1:11" x14ac:dyDescent="0.25">
      <c r="A50">
        <v>0.75</v>
      </c>
      <c r="B50">
        <v>3.6680000000000001</v>
      </c>
      <c r="E50">
        <v>0.75</v>
      </c>
      <c r="F50">
        <v>0.57499999999999996</v>
      </c>
      <c r="G50"/>
      <c r="J50">
        <v>0.75</v>
      </c>
      <c r="K50" s="19">
        <v>0.91400000000000003</v>
      </c>
    </row>
    <row r="51" spans="1:11" x14ac:dyDescent="0.25">
      <c r="A51">
        <v>0.82</v>
      </c>
      <c r="B51">
        <v>3.3149999999999999</v>
      </c>
      <c r="E51">
        <v>0.82</v>
      </c>
      <c r="F51">
        <v>0.52200000000000002</v>
      </c>
      <c r="G51"/>
      <c r="J51">
        <v>0.82</v>
      </c>
      <c r="K51" s="19">
        <v>0.83</v>
      </c>
    </row>
    <row r="52" spans="1:11" x14ac:dyDescent="0.25">
      <c r="A52">
        <v>1</v>
      </c>
      <c r="B52">
        <v>2.6709999999999998</v>
      </c>
      <c r="E52">
        <v>1</v>
      </c>
      <c r="F52">
        <v>0.42299999999999999</v>
      </c>
      <c r="G52"/>
      <c r="J52">
        <v>1</v>
      </c>
      <c r="K52" s="19">
        <v>0.67100000000000004</v>
      </c>
    </row>
    <row r="53" spans="1:11" x14ac:dyDescent="0.25">
      <c r="A53" t="s">
        <v>49</v>
      </c>
      <c r="E53" t="s">
        <v>49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Waslo</dc:creator>
  <cp:lastModifiedBy>Bill Waslo</cp:lastModifiedBy>
  <dcterms:created xsi:type="dcterms:W3CDTF">2016-12-30T01:17:59Z</dcterms:created>
  <dcterms:modified xsi:type="dcterms:W3CDTF">2016-12-30T20:44:03Z</dcterms:modified>
</cp:coreProperties>
</file>